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1075" windowHeight="9465" activeTab="6"/>
  </bookViews>
  <sheets>
    <sheet name="2018" sheetId="1" r:id="rId1"/>
    <sheet name="2019" sheetId="4" r:id="rId2"/>
    <sheet name="2020" sheetId="5" r:id="rId3"/>
    <sheet name="2021" sheetId="7" r:id="rId4"/>
    <sheet name="2022" sheetId="3" r:id="rId5"/>
    <sheet name="2023" sheetId="8" r:id="rId6"/>
    <sheet name="2024" sheetId="10" r:id="rId7"/>
    <sheet name="Plan3" sheetId="11" r:id="rId8"/>
  </sheets>
  <externalReferences>
    <externalReference r:id="rId9"/>
  </externalReferences>
  <calcPr calcId="144525"/>
</workbook>
</file>

<file path=xl/calcChain.xml><?xml version="1.0" encoding="utf-8"?>
<calcChain xmlns="http://schemas.openxmlformats.org/spreadsheetml/2006/main">
  <c r="E17" i="10" l="1"/>
  <c r="E16" i="10"/>
  <c r="E15" i="10"/>
  <c r="E20" i="7" l="1"/>
  <c r="E10" i="7"/>
  <c r="E9" i="7"/>
  <c r="E5" i="7"/>
  <c r="E3" i="7"/>
  <c r="E15" i="7"/>
  <c r="E7" i="7"/>
  <c r="E4" i="7"/>
  <c r="E12" i="7"/>
  <c r="E16" i="7"/>
  <c r="E17" i="7"/>
  <c r="E18" i="7"/>
  <c r="E14" i="7"/>
  <c r="E6" i="7"/>
  <c r="E11" i="7"/>
  <c r="E13" i="7"/>
  <c r="D9" i="5"/>
  <c r="D13" i="5"/>
  <c r="D4" i="5"/>
  <c r="D5" i="5"/>
  <c r="D10" i="5"/>
  <c r="D12" i="5"/>
  <c r="D14" i="5"/>
  <c r="D15" i="5"/>
  <c r="D11" i="5"/>
  <c r="D6" i="5"/>
  <c r="D8" i="5" l="1"/>
  <c r="D3" i="5"/>
  <c r="D18" i="4"/>
  <c r="D13" i="4"/>
  <c r="D6" i="4"/>
  <c r="D10" i="4"/>
  <c r="D4" i="4"/>
  <c r="D5" i="4"/>
  <c r="D19" i="4"/>
  <c r="D14" i="4"/>
  <c r="D22" i="4"/>
  <c r="D7" i="4"/>
  <c r="D3" i="4"/>
  <c r="D17" i="4"/>
  <c r="D8" i="4"/>
  <c r="D16" i="4"/>
  <c r="D9" i="4"/>
  <c r="D12" i="4"/>
  <c r="D11" i="4"/>
  <c r="D18" i="1"/>
  <c r="D20" i="1"/>
  <c r="D19" i="1" l="1"/>
  <c r="D17" i="1"/>
  <c r="D12" i="1" l="1"/>
  <c r="D11" i="1"/>
  <c r="D10" i="1"/>
  <c r="D8" i="1"/>
  <c r="D6" i="1"/>
</calcChain>
</file>

<file path=xl/sharedStrings.xml><?xml version="1.0" encoding="utf-8"?>
<sst xmlns="http://schemas.openxmlformats.org/spreadsheetml/2006/main" count="472" uniqueCount="247">
  <si>
    <t>290. 900.878-93</t>
  </si>
  <si>
    <t>CLEMEX CONSULTORIA EM SAÚDE E SEG.</t>
  </si>
  <si>
    <t>20.882.357/0001-58</t>
  </si>
  <si>
    <t>LISTA DE FORNECEDORES - 2018</t>
  </si>
  <si>
    <t>CNPJ</t>
  </si>
  <si>
    <t>VALORES</t>
  </si>
  <si>
    <t>GRANTERRA COMERCIO ALIMENTOS LTDA</t>
  </si>
  <si>
    <t>07.019.669/0001-74</t>
  </si>
  <si>
    <t>JF GUARULHOS DESCARTÁVEIS LTDA</t>
  </si>
  <si>
    <t>28.020.530/0001-10</t>
  </si>
  <si>
    <t>TELEFONICA BRASIL</t>
  </si>
  <si>
    <t>02.558.157/0001-62</t>
  </si>
  <si>
    <t>028.894.464-09</t>
  </si>
  <si>
    <t>JAQUELINE DE CASSIA ANDRADE SOUZA (CONTABILIDADE)</t>
  </si>
  <si>
    <t>ADRIANA PIETA SIQUEIRA (ALUGUEL)</t>
  </si>
  <si>
    <t>COMERCIO DE GÁS GUARU LTDA</t>
  </si>
  <si>
    <t>26.988.678/0001-2</t>
  </si>
  <si>
    <t>37.115.942/0001-25</t>
  </si>
  <si>
    <t>GNC ARTIGOS RECREATIVOS LTDA</t>
  </si>
  <si>
    <t>IEDA PEREIRA  FRAGA ME</t>
  </si>
  <si>
    <t>06.215.671/0001-56</t>
  </si>
  <si>
    <t>EMPREITEIRA BRAÇO NORTE</t>
  </si>
  <si>
    <t>QUATI JUREBA COM. DE FERRAGENS</t>
  </si>
  <si>
    <t>WIN-ADMINISTRADORA DE BENEFICIOS LTDA</t>
  </si>
  <si>
    <t>19.112.659/0001-68</t>
  </si>
  <si>
    <t>VANESSA VIEIRA MOTOBU 31769253874</t>
  </si>
  <si>
    <t>28.090.704/0001-11</t>
  </si>
  <si>
    <t>TELEFONICA BRASIL S.A</t>
  </si>
  <si>
    <t>10.985.260/0001-17</t>
  </si>
  <si>
    <t>TALENT ASSESSORIA CONTABIL LTDA</t>
  </si>
  <si>
    <t>SANTOS RIZZO COMERCIO DE GAS LTDA</t>
  </si>
  <si>
    <t>02.640.246/0001-53</t>
  </si>
  <si>
    <t>Sakura Dedetizadora Ltda</t>
  </si>
  <si>
    <t>14.340.628/0001-40</t>
  </si>
  <si>
    <t>ROGER FERREIRA CHAGAS 39084273800</t>
  </si>
  <si>
    <t>22.324.604/0001-26</t>
  </si>
  <si>
    <t>RB SERVICOS EMPRESARIAIS LTDA</t>
  </si>
  <si>
    <t>04.124.182/0001-63</t>
  </si>
  <si>
    <t>RAFEL BAZAR, ARTIGOS DE PAPELARIA, MATERIAL DE CONSTRUCAO E UTENSILIOS DOMESTICOS EM GERAL - EIRELI</t>
  </si>
  <si>
    <t>27.919.526/0001-26</t>
  </si>
  <si>
    <t>R. T. COMERCIO DE MATERIAIS DE ESCRITORIO EIRELI</t>
  </si>
  <si>
    <t>17.051.705/0001-30</t>
  </si>
  <si>
    <t>PROAGIR CLUBE DE BENEFICIOS SOCIAIS</t>
  </si>
  <si>
    <t>34.002.229/0001-87</t>
  </si>
  <si>
    <t>PAPER POINT UTILIDADES LTDA</t>
  </si>
  <si>
    <t>41.227.964/0001-54</t>
  </si>
  <si>
    <t>ORLANDO DIAMANTE JUNIOR</t>
  </si>
  <si>
    <t>20.337.104/0001-01</t>
  </si>
  <si>
    <t>MATEUS FERREIRA PEDRO 32665935880</t>
  </si>
  <si>
    <t>25.082.731/0001-54</t>
  </si>
  <si>
    <t>LARISSA FERREIRA DE OLIVEIRA</t>
  </si>
  <si>
    <t>10.416.724/0001-74</t>
  </si>
  <si>
    <t>KS ELETRICA LTDA</t>
  </si>
  <si>
    <t>20.216.278/0001-08</t>
  </si>
  <si>
    <t>KALUNGA SA</t>
  </si>
  <si>
    <t>43.283.811/0012-02</t>
  </si>
  <si>
    <t>IEDA PEREIRA FRAGA</t>
  </si>
  <si>
    <t>HE DE CASTRO</t>
  </si>
  <si>
    <t>32.310.557/0001-15</t>
  </si>
  <si>
    <t>GUARUPASS - ASSOCIACAO DAS CONCESSIONARIAS DE TRANSPORTE URBANO DE PASSAGEIROS DE GUARULHOS E REGIAO</t>
  </si>
  <si>
    <t>74.504.937/0001-30</t>
  </si>
  <si>
    <t>GERALDO GUADALUPE DA CRUZ 01152582801</t>
  </si>
  <si>
    <t>38.344.619/0001-96</t>
  </si>
  <si>
    <t>gasbom mario perdigão</t>
  </si>
  <si>
    <t>14.328.581/0001-08</t>
  </si>
  <si>
    <t>FERNANDA BOMTEMPO OLIVEIRA 21731612885</t>
  </si>
  <si>
    <t>28.375.238/0001-10</t>
  </si>
  <si>
    <t>FABIO ASSIS &amp; RENATO GOMES SOCIEDADE DE ADVOGADOS</t>
  </si>
  <si>
    <t>24.571.532/0001-47</t>
  </si>
  <si>
    <t>EDP SAO PAULO DISTRIBUICAO DE ENERGIA S.A.</t>
  </si>
  <si>
    <t>02.302.100/0001-06</t>
  </si>
  <si>
    <t>DAYANE LIMA LOPES 45844869800</t>
  </si>
  <si>
    <t xml:space="preserve">43.673.407/0001-92
</t>
  </si>
  <si>
    <t>CIA DE SANEAMENTO BASICO DO ESTADO DE SAO PAULO SABESP</t>
  </si>
  <si>
    <t>43.776.517/0001-80</t>
  </si>
  <si>
    <t>Calvo Coml. imp.exp. LTDA</t>
  </si>
  <si>
    <t>00.640.071/0001-59</t>
  </si>
  <si>
    <t>BANTINI SERVICOS DE ENGENHARIA LTDA</t>
  </si>
  <si>
    <t>29.458.610/0001-15</t>
  </si>
  <si>
    <t>BUTTERFLY BAZAR PAPELARIA E INFORMATICA EIRELI</t>
  </si>
  <si>
    <t>43.024.713/0001-06</t>
  </si>
  <si>
    <t xml:space="preserve">                                                         </t>
  </si>
  <si>
    <t>VIDRAÇARIA REAL GUARULHOS LTDA</t>
  </si>
  <si>
    <t>RJ CARTUCHOS E INFORMATICA LTDA</t>
  </si>
  <si>
    <t>ERICK GONÇALVES DANTAS</t>
  </si>
  <si>
    <t>11.763.854/0001-73</t>
  </si>
  <si>
    <t>00.599.139/0001-01</t>
  </si>
  <si>
    <t>47.964.521/0001-22</t>
  </si>
  <si>
    <t>17.692.759/0001-85</t>
  </si>
  <si>
    <t xml:space="preserve">10.378.465/0001-34 </t>
  </si>
  <si>
    <t>RF MANUTENÇÃO E SERVIÇOS</t>
  </si>
  <si>
    <t>MGV COM. DE PEÇAS E ACESSORIOS PARA FOGÃO</t>
  </si>
  <si>
    <t>HIPERCHAMA COM. DE EQUIP. CONTRA INCENDIO</t>
  </si>
  <si>
    <t>RRT LEITE UNIFORMES ESCOLARES</t>
  </si>
  <si>
    <t>LISTA DE FORNECEDORES - 2019</t>
  </si>
  <si>
    <t>32.331.421/0001-91</t>
  </si>
  <si>
    <t>14.396.984/0001-86</t>
  </si>
  <si>
    <t>R T COMERCIO DE MATERIAIS DE ESCRITÓRIO</t>
  </si>
  <si>
    <t>LISTA DE FORNECEDORES - 2020</t>
  </si>
  <si>
    <t>LISTA DE FORNECEDORES - 2021</t>
  </si>
  <si>
    <t>LISTA DE FORNECEDORES - 2022</t>
  </si>
  <si>
    <t>ALTERNATIVA IND. E COM. DE TINTAS LTDA</t>
  </si>
  <si>
    <t>LISTA DE FORNECEDORES - 2023</t>
  </si>
  <si>
    <t>VR BENEFICIOS E SERVICOS DE PROCESSAMENTO S.A</t>
  </si>
  <si>
    <t>02.535.864/0001-33</t>
  </si>
  <si>
    <t>VIDAS REAIS CENTRO DE SOLUCOES ADMINISTRATIVAS LTDA</t>
  </si>
  <si>
    <t>43.903.919/0001-06</t>
  </si>
  <si>
    <t>UNIMED DE GUARULHOS COOPERATIVA DE TRABALHO MEDICO</t>
  </si>
  <si>
    <t>74.466.137/0001-72</t>
  </si>
  <si>
    <t>Ticket serviço SA</t>
  </si>
  <si>
    <t>47.866.934/0001-74</t>
  </si>
  <si>
    <t>TERABYTE ATACADO E VAREJO DE PRODUTOS DE INFORMATICA LTDA.</t>
  </si>
  <si>
    <t>TEODORO DISTRIBUIDORA DE FORROS E ACES. PARA ACABAMENTO LTDA</t>
  </si>
  <si>
    <t>44.986.692/0001-64</t>
  </si>
  <si>
    <t>ROSANE DE FATIMA DEUCHER</t>
  </si>
  <si>
    <t>49.425.108/0001-15</t>
  </si>
  <si>
    <t>RIZZOGAS COMERCIO DE GAS LTDA</t>
  </si>
  <si>
    <t>44.446.910/0012-20</t>
  </si>
  <si>
    <t>44.446.910/0005-00</t>
  </si>
  <si>
    <t>PAULO CEZAR GONCALVES DE OLIVEIRA 77533534972</t>
  </si>
  <si>
    <t>19.042.384/0001-33</t>
  </si>
  <si>
    <t>PATRICIA FERNANDA MOREIRA NUNES 14654731814</t>
  </si>
  <si>
    <t>30.025.315/0001-54</t>
  </si>
  <si>
    <t>OBRAS GUARULHOS REFORMAS E MANUTENCOES - EIRELI</t>
  </si>
  <si>
    <t>32.451.630/0001-79</t>
  </si>
  <si>
    <t>MS TECNOLOGIA</t>
  </si>
  <si>
    <t>01.087.318/0001-14</t>
  </si>
  <si>
    <t>MOVEIS COLOR MOBILE LTDA</t>
  </si>
  <si>
    <t>32.523.583/0001-21</t>
  </si>
  <si>
    <t>43.283.811/0001-50</t>
  </si>
  <si>
    <t>37.195.290/0001-86</t>
  </si>
  <si>
    <t>JR ALUGUEIS DE EQUIPAMENTOS, REFORMAS E MANUT EM GERAL - LTDA</t>
  </si>
  <si>
    <t>HIPERCHAMA COMERCIO DE EQUIPAMENTOS CONTRA INCENDIO EIRELI</t>
  </si>
  <si>
    <t>GUSTAVO MARTINS VILELA PERESTRELO 49916402884</t>
  </si>
  <si>
    <t>37.456.808/0001-98</t>
  </si>
  <si>
    <t>EDNA DE OLIVEIRA 10384434827</t>
  </si>
  <si>
    <t>44.875.902/0001-47</t>
  </si>
  <si>
    <t>CONQUISTA CONTABIL LTDA</t>
  </si>
  <si>
    <t>48.958.138/0001-24</t>
  </si>
  <si>
    <t>CLARO S.A.</t>
  </si>
  <si>
    <t>40.432.544/0001-47</t>
  </si>
  <si>
    <t>CICERA DAYANE DOS SANTOS SOUZA</t>
  </si>
  <si>
    <t>22.989.962/0001-58</t>
  </si>
  <si>
    <t>RH</t>
  </si>
  <si>
    <t>TICKET</t>
  </si>
  <si>
    <t>VR 06/2024</t>
  </si>
  <si>
    <t>CONSUMO</t>
  </si>
  <si>
    <t>CONTABILIDADE</t>
  </si>
  <si>
    <t>RESINFOR 06-2024</t>
  </si>
  <si>
    <t>VIDAS REAIS</t>
  </si>
  <si>
    <t>VIDAS REAIS 06-2024</t>
  </si>
  <si>
    <t>VALE TRANSPORTE</t>
  </si>
  <si>
    <t>GUARUPAS 07-2024</t>
  </si>
  <si>
    <t>MEDICINA DO TRABALHO</t>
  </si>
  <si>
    <t>BANTINI</t>
  </si>
  <si>
    <t>ADICIONAL 50%</t>
  </si>
  <si>
    <t>MANUTENÇÃO PREDIAL</t>
  </si>
  <si>
    <t>LEAL PLAY NF 505</t>
  </si>
  <si>
    <t>MATERIAIS PEDAGÓGICOS</t>
  </si>
  <si>
    <t>NF 508 ARMARINHOS BOMTEMPO</t>
  </si>
  <si>
    <t>MATERIAL DE HIGIENE</t>
  </si>
  <si>
    <t>SALVADOS</t>
  </si>
  <si>
    <t>MATERIAL DE LIMPEZA</t>
  </si>
  <si>
    <t>BUTERFLY</t>
  </si>
  <si>
    <t>AULA DE MÚSICA</t>
  </si>
  <si>
    <t>ALUGUEL</t>
  </si>
  <si>
    <t>ENERGIA</t>
  </si>
  <si>
    <t>CASA DO GRANITO 1/2</t>
  </si>
  <si>
    <t>TEL/INTERNET</t>
  </si>
  <si>
    <t>CLARO 06-2024</t>
  </si>
  <si>
    <t>MATERIAL DE PAPELARIA</t>
  </si>
  <si>
    <t>LARISSA CARIMBO</t>
  </si>
  <si>
    <t>ÁGUA</t>
  </si>
  <si>
    <t>SABESP 06-2024</t>
  </si>
  <si>
    <t>MATERIAIS GERAIS</t>
  </si>
  <si>
    <t>PLACA TOK DE LETRA</t>
  </si>
  <si>
    <t>GÁS</t>
  </si>
  <si>
    <t>RIZZOGAS</t>
  </si>
  <si>
    <t>BEM PERMANENTE</t>
  </si>
  <si>
    <t>CONEXÃO</t>
  </si>
  <si>
    <t>PRECIOSA</t>
  </si>
  <si>
    <t>SERRALHERIA</t>
  </si>
  <si>
    <t>PAPER</t>
  </si>
  <si>
    <t>LEAL PLAY</t>
  </si>
  <si>
    <t>MATHEUS</t>
  </si>
  <si>
    <t>RONALDO ROCHA</t>
  </si>
  <si>
    <t>ARMARINHOS BOMTEMPO</t>
  </si>
  <si>
    <t>RESINFOR</t>
  </si>
  <si>
    <t>SABESP</t>
  </si>
  <si>
    <t>GENESIS</t>
  </si>
  <si>
    <t>CASA DO GRANITO</t>
  </si>
  <si>
    <t>SERVIÇOS DE MANUTENÇÃO</t>
  </si>
  <si>
    <t>BANTINI LAUDOS</t>
  </si>
  <si>
    <t>RESINFOR CONTABILIDADE E GESTÃO EMPRESARIAL LTDA</t>
  </si>
  <si>
    <t>05.502.931/0001-01</t>
  </si>
  <si>
    <t xml:space="preserve">GUARUPASS - ASSOCIACAO DAS CONCESSIONARIAS DE TRANSPORTE </t>
  </si>
  <si>
    <t>CASA DO GRANITO MARMORES E GRANITOS LTDA</t>
  </si>
  <si>
    <t>43.355.784/0001-83</t>
  </si>
  <si>
    <t>LEAL PLAY MATERIAIS DE CONSTRUCAO LTDA</t>
  </si>
  <si>
    <t>29.522.952/0001-57</t>
  </si>
  <si>
    <t>PATRICIA FERNANDA MOREIRA NUNES (SERRALHERIA)</t>
  </si>
  <si>
    <t>ROBERTA TAVARES DO NASCIMENTO (TOK DE LETRA)</t>
  </si>
  <si>
    <t>27.174.393/0001-06</t>
  </si>
  <si>
    <t>LARISSA FERREIRA DE OLIVEIRA ME</t>
  </si>
  <si>
    <t>GENESIS GROUP COMERCIO &amp; SERVIÇOS LTDA - ME</t>
  </si>
  <si>
    <t>28.130.725/0001-13</t>
  </si>
  <si>
    <t>RONALDO FERNANDES ROCHA 11328155846</t>
  </si>
  <si>
    <t>30.627.159/0001-00</t>
  </si>
  <si>
    <t>BUTERFLY BAZAR PAPELARIA INFORMATICA E SERVICOS LTDA</t>
  </si>
  <si>
    <t>CICERA DAYANE DOS SANTOS SOUZA (SALVADOS)</t>
  </si>
  <si>
    <t>22.553.741/0001-32</t>
  </si>
  <si>
    <t>LISTA DE FORNECEDORES - 2024</t>
  </si>
  <si>
    <t>ROMI EMPREENDIMENTOS IMOBILIÁRIOS</t>
  </si>
  <si>
    <t>GMK8 COMERCIO ELETRONICO LTDA</t>
  </si>
  <si>
    <t>MAGALOG SERVIÇOS LOGISTICOS LTDA</t>
  </si>
  <si>
    <t xml:space="preserve">NOVA UNIÃO LTDA </t>
  </si>
  <si>
    <t>PANORAMA MOVEIS ONLINE LTDA</t>
  </si>
  <si>
    <t>PRECIOSA CONSTRUÇÃO REFORMA E MANUTENÇÃO CIVIL LTDA</t>
  </si>
  <si>
    <t>PROAGR CLUBE DE BENEFICIOS SOCIAIS</t>
  </si>
  <si>
    <t>RODO TT TRANSPORTES LTDA</t>
  </si>
  <si>
    <t>TRADIÇÃO MOVEIS NOVOS E USADOS LTDA</t>
  </si>
  <si>
    <t xml:space="preserve">UNIMED GUARULHOS COOPERATIVA DE TRABALHO MÉDICO </t>
  </si>
  <si>
    <t>WEBCONTINETAL LTDA</t>
  </si>
  <si>
    <t>MICAEL SCHUENKER ALVES 26.976.045</t>
  </si>
  <si>
    <t>ROSILDA PATRICIA DOS SANTOS 44.872.207</t>
  </si>
  <si>
    <t>CHRISTIAN ROBERTO DE OLIVEIRA 54.109.468</t>
  </si>
  <si>
    <t>LUCIANO ALVES DO SANTOS 55.853.446</t>
  </si>
  <si>
    <t>MATEUS VINICIUS DOS SANTOS 57.676.860</t>
  </si>
  <si>
    <t>ADT SERVIÇOS DE MONITORAMENTO LTDA</t>
  </si>
  <si>
    <t xml:space="preserve">SABESP </t>
  </si>
  <si>
    <t>KALUNGA S A</t>
  </si>
  <si>
    <t>26.976.045/0001-90</t>
  </si>
  <si>
    <t>44.872.207/0001-21</t>
  </si>
  <si>
    <t>54.109.468/0001-48</t>
  </si>
  <si>
    <t>55.853.446/0001-50</t>
  </si>
  <si>
    <t>57.676.860/0001-67</t>
  </si>
  <si>
    <t>18.294.169/0001-67</t>
  </si>
  <si>
    <t>39.590.561/0001-22</t>
  </si>
  <si>
    <t>24.230.747/0001-02</t>
  </si>
  <si>
    <t>51.245.419/0001-44</t>
  </si>
  <si>
    <t>20.014.303/0002-51</t>
  </si>
  <si>
    <t>54.670.463/0001-90</t>
  </si>
  <si>
    <t>34.002.225/0001-87</t>
  </si>
  <si>
    <t>48.253.736/0003-77</t>
  </si>
  <si>
    <t>12.975.309/0001-86</t>
  </si>
  <si>
    <t>08.584.116/0001-27</t>
  </si>
  <si>
    <t>DIEGO NUNES TOLOTTO 485.588.248-86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</si>
</sst>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_-&quot;R$&quot;\ * #,##0.00_-;\-&quot;R$&quot;\ * #,##0.00_-;_-&quot;R$&quot;\ * &quot;-&quot;??_-;_-@"/>
    <numFmt numFmtId="166" formatCode="mm\-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</font>
    <font>
      <sz val="9"/>
      <color rgb="FF000000"/>
      <name val="Arial"/>
    </font>
    <font>
      <sz val="9"/>
      <color theme="1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9E6FC"/>
        <bgColor rgb="FFD9E6FC"/>
      </patternFill>
    </fill>
    <fill>
      <patternFill patternType="solid">
        <fgColor rgb="FFB3CEFA"/>
        <bgColor rgb="FFB3CEFA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3" xfId="0" applyFont="1" applyBorder="1"/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8" fillId="0" borderId="13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top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left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0" fontId="18" fillId="33" borderId="13" xfId="0" applyFont="1" applyFill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33" borderId="13" xfId="0" applyFont="1" applyFill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wrapText="1"/>
    </xf>
    <xf numFmtId="0" fontId="18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64" fontId="0" fillId="0" borderId="10" xfId="0" applyNumberFormat="1" applyFill="1" applyBorder="1"/>
    <xf numFmtId="164" fontId="0" fillId="0" borderId="10" xfId="0" applyNumberFormat="1" applyBorder="1"/>
    <xf numFmtId="164" fontId="0" fillId="0" borderId="10" xfId="0" applyNumberFormat="1" applyFill="1" applyBorder="1" applyAlignment="1">
      <alignment vertical="center"/>
    </xf>
    <xf numFmtId="164" fontId="0" fillId="0" borderId="10" xfId="0" applyNumberFormat="1" applyFill="1" applyBorder="1" applyAlignment="1"/>
    <xf numFmtId="0" fontId="1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18" fillId="33" borderId="10" xfId="0" applyFont="1" applyFill="1" applyBorder="1"/>
    <xf numFmtId="0" fontId="18" fillId="0" borderId="14" xfId="0" applyFont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4" fontId="0" fillId="0" borderId="13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/>
    </xf>
    <xf numFmtId="164" fontId="0" fillId="0" borderId="13" xfId="0" applyNumberFormat="1" applyFont="1" applyBorder="1" applyAlignment="1">
      <alignment horizontal="right"/>
    </xf>
    <xf numFmtId="164" fontId="0" fillId="0" borderId="13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4" fontId="21" fillId="0" borderId="10" xfId="0" applyNumberFormat="1" applyFont="1" applyBorder="1" applyAlignment="1">
      <alignment horizontal="right" wrapText="1"/>
    </xf>
    <xf numFmtId="4" fontId="21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21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21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21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21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21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21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0" fillId="0" borderId="0" xfId="0"/>
    <xf numFmtId="4" fontId="21" fillId="0" borderId="10" xfId="0" applyNumberFormat="1" applyFont="1" applyBorder="1" applyAlignment="1">
      <alignment horizontal="right" wrapText="1"/>
    </xf>
    <xf numFmtId="0" fontId="22" fillId="34" borderId="16" xfId="0" applyFont="1" applyFill="1" applyBorder="1" applyAlignment="1"/>
    <xf numFmtId="14" fontId="22" fillId="34" borderId="10" xfId="0" applyNumberFormat="1" applyFont="1" applyFill="1" applyBorder="1" applyAlignment="1"/>
    <xf numFmtId="0" fontId="23" fillId="34" borderId="10" xfId="0" applyFont="1" applyFill="1" applyBorder="1" applyAlignment="1"/>
    <xf numFmtId="0" fontId="24" fillId="34" borderId="10" xfId="0" applyFont="1" applyFill="1" applyBorder="1" applyAlignment="1"/>
    <xf numFmtId="0" fontId="22" fillId="34" borderId="10" xfId="0" applyFont="1" applyFill="1" applyBorder="1" applyAlignment="1">
      <alignment horizontal="left"/>
    </xf>
    <xf numFmtId="165" fontId="22" fillId="34" borderId="10" xfId="0" applyNumberFormat="1" applyFont="1" applyFill="1" applyBorder="1" applyAlignment="1"/>
    <xf numFmtId="165" fontId="22" fillId="34" borderId="17" xfId="0" applyNumberFormat="1" applyFont="1" applyFill="1" applyBorder="1" applyAlignment="1"/>
    <xf numFmtId="0" fontId="22" fillId="35" borderId="16" xfId="0" applyFont="1" applyFill="1" applyBorder="1" applyAlignment="1"/>
    <xf numFmtId="14" fontId="22" fillId="35" borderId="10" xfId="0" applyNumberFormat="1" applyFont="1" applyFill="1" applyBorder="1" applyAlignment="1"/>
    <xf numFmtId="0" fontId="23" fillId="35" borderId="10" xfId="0" applyFont="1" applyFill="1" applyBorder="1" applyAlignment="1"/>
    <xf numFmtId="0" fontId="24" fillId="35" borderId="10" xfId="0" applyFont="1" applyFill="1" applyBorder="1" applyAlignment="1"/>
    <xf numFmtId="0" fontId="22" fillId="35" borderId="10" xfId="0" applyFont="1" applyFill="1" applyBorder="1" applyAlignment="1">
      <alignment horizontal="left"/>
    </xf>
    <xf numFmtId="165" fontId="22" fillId="35" borderId="10" xfId="0" applyNumberFormat="1" applyFont="1" applyFill="1" applyBorder="1" applyAlignment="1"/>
    <xf numFmtId="165" fontId="22" fillId="35" borderId="17" xfId="0" applyNumberFormat="1" applyFont="1" applyFill="1" applyBorder="1" applyAlignment="1"/>
    <xf numFmtId="165" fontId="22" fillId="34" borderId="10" xfId="0" applyNumberFormat="1" applyFont="1" applyFill="1" applyBorder="1"/>
    <xf numFmtId="165" fontId="22" fillId="35" borderId="10" xfId="0" applyNumberFormat="1" applyFont="1" applyFill="1" applyBorder="1"/>
    <xf numFmtId="166" fontId="22" fillId="34" borderId="10" xfId="0" applyNumberFormat="1" applyFont="1" applyFill="1" applyBorder="1" applyAlignment="1">
      <alignment horizontal="left"/>
    </xf>
    <xf numFmtId="166" fontId="22" fillId="35" borderId="10" xfId="0" applyNumberFormat="1" applyFont="1" applyFill="1" applyBorder="1" applyAlignment="1">
      <alignment horizontal="left"/>
    </xf>
    <xf numFmtId="0" fontId="22" fillId="34" borderId="16" xfId="0" applyFont="1" applyFill="1" applyBorder="1"/>
    <xf numFmtId="0" fontId="22" fillId="35" borderId="16" xfId="0" applyFont="1" applyFill="1" applyBorder="1"/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4" fontId="21" fillId="0" borderId="11" xfId="0" applyNumberFormat="1" applyFont="1" applyBorder="1" applyAlignment="1">
      <alignment horizontal="right" wrapText="1"/>
    </xf>
    <xf numFmtId="0" fontId="0" fillId="0" borderId="13" xfId="0" applyBorder="1"/>
    <xf numFmtId="4" fontId="0" fillId="0" borderId="13" xfId="0" applyNumberFormat="1" applyBorder="1"/>
    <xf numFmtId="0" fontId="1" fillId="36" borderId="10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4</xdr:col>
      <xdr:colOff>27940</xdr:colOff>
      <xdr:row>0</xdr:row>
      <xdr:rowOff>1130935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0"/>
          <a:ext cx="5295265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che/Downloads/FINANC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EIRO"/>
      <sheetName val="OPÇÕES"/>
      <sheetName val="FORMULA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workbookViewId="0">
      <selection activeCell="G9" sqref="G9"/>
    </sheetView>
  </sheetViews>
  <sheetFormatPr defaultRowHeight="15" x14ac:dyDescent="0.25"/>
  <cols>
    <col min="2" max="2" width="53.140625" bestFit="1" customWidth="1"/>
    <col min="3" max="3" width="21" customWidth="1"/>
    <col min="4" max="4" width="19" customWidth="1"/>
  </cols>
  <sheetData>
    <row r="1" spans="2:7" s="126" customFormat="1" x14ac:dyDescent="0.25"/>
    <row r="2" spans="2:7" s="126" customFormat="1" x14ac:dyDescent="0.25"/>
    <row r="3" spans="2:7" s="126" customFormat="1" x14ac:dyDescent="0.25"/>
    <row r="5" spans="2:7" x14ac:dyDescent="0.25">
      <c r="B5" s="25" t="s">
        <v>3</v>
      </c>
      <c r="C5" s="25" t="s">
        <v>4</v>
      </c>
      <c r="D5" s="25" t="s">
        <v>5</v>
      </c>
    </row>
    <row r="6" spans="2:7" x14ac:dyDescent="0.25">
      <c r="B6" s="26" t="s">
        <v>13</v>
      </c>
      <c r="C6" s="27" t="s">
        <v>0</v>
      </c>
      <c r="D6" s="10">
        <f>989*4</f>
        <v>3956</v>
      </c>
      <c r="G6" s="1"/>
    </row>
    <row r="7" spans="2:7" x14ac:dyDescent="0.25">
      <c r="B7" s="26" t="s">
        <v>1</v>
      </c>
      <c r="C7" s="27" t="s">
        <v>2</v>
      </c>
      <c r="D7" s="10">
        <v>700</v>
      </c>
    </row>
    <row r="8" spans="2:7" x14ac:dyDescent="0.25">
      <c r="B8" s="32" t="s">
        <v>6</v>
      </c>
      <c r="C8" s="27" t="s">
        <v>7</v>
      </c>
      <c r="D8" s="10">
        <f>626.6+626.39+1252.78</f>
        <v>2505.77</v>
      </c>
    </row>
    <row r="9" spans="2:7" x14ac:dyDescent="0.25">
      <c r="B9" s="32" t="s">
        <v>8</v>
      </c>
      <c r="C9" s="27" t="s">
        <v>9</v>
      </c>
      <c r="D9" s="10">
        <v>3982.57</v>
      </c>
    </row>
    <row r="10" spans="2:7" x14ac:dyDescent="0.25">
      <c r="B10" s="32" t="s">
        <v>10</v>
      </c>
      <c r="C10" s="27" t="s">
        <v>11</v>
      </c>
      <c r="D10" s="10">
        <f>91.47+124.18+244.06+162.22</f>
        <v>621.93000000000006</v>
      </c>
    </row>
    <row r="11" spans="2:7" x14ac:dyDescent="0.25">
      <c r="B11" s="32" t="s">
        <v>14</v>
      </c>
      <c r="C11" s="27" t="s">
        <v>12</v>
      </c>
      <c r="D11" s="10">
        <f>1964.58+1835+1835+1835</f>
        <v>7469.58</v>
      </c>
    </row>
    <row r="12" spans="2:7" x14ac:dyDescent="0.25">
      <c r="B12" s="32" t="s">
        <v>15</v>
      </c>
      <c r="C12" s="27" t="s">
        <v>16</v>
      </c>
      <c r="D12" s="10">
        <f>250</f>
        <v>250</v>
      </c>
    </row>
    <row r="13" spans="2:7" x14ac:dyDescent="0.25">
      <c r="B13" s="32" t="s">
        <v>18</v>
      </c>
      <c r="C13" s="27" t="s">
        <v>17</v>
      </c>
      <c r="D13" s="10">
        <v>5461.27</v>
      </c>
    </row>
    <row r="14" spans="2:7" x14ac:dyDescent="0.25">
      <c r="B14" s="32" t="s">
        <v>19</v>
      </c>
      <c r="C14" s="27" t="s">
        <v>20</v>
      </c>
      <c r="D14" s="10">
        <v>260</v>
      </c>
    </row>
    <row r="15" spans="2:7" x14ac:dyDescent="0.25">
      <c r="B15" s="32" t="s">
        <v>21</v>
      </c>
      <c r="C15" s="27" t="s">
        <v>85</v>
      </c>
      <c r="D15" s="10">
        <v>25500</v>
      </c>
    </row>
    <row r="16" spans="2:7" x14ac:dyDescent="0.25">
      <c r="B16" s="32" t="s">
        <v>22</v>
      </c>
      <c r="C16" s="27" t="s">
        <v>86</v>
      </c>
      <c r="D16" s="10">
        <v>5986.37</v>
      </c>
    </row>
    <row r="17" spans="2:4" x14ac:dyDescent="0.25">
      <c r="B17" s="40" t="s">
        <v>69</v>
      </c>
      <c r="C17" s="41" t="s">
        <v>70</v>
      </c>
      <c r="D17" s="10">
        <f>42.1</f>
        <v>42.1</v>
      </c>
    </row>
    <row r="18" spans="2:4" x14ac:dyDescent="0.25">
      <c r="B18" s="42" t="s">
        <v>73</v>
      </c>
      <c r="C18" s="43" t="s">
        <v>74</v>
      </c>
      <c r="D18" s="10">
        <f>97.17+636.74+574.67</f>
        <v>1308.58</v>
      </c>
    </row>
    <row r="19" spans="2:4" ht="26.25" x14ac:dyDescent="0.25">
      <c r="B19" s="40" t="s">
        <v>59</v>
      </c>
      <c r="C19" s="43" t="s">
        <v>60</v>
      </c>
      <c r="D19" s="39">
        <f>1103.75+1278.02+987.56</f>
        <v>3369.33</v>
      </c>
    </row>
    <row r="20" spans="2:4" x14ac:dyDescent="0.25">
      <c r="B20" s="7" t="s">
        <v>82</v>
      </c>
      <c r="C20" s="27" t="s">
        <v>89</v>
      </c>
      <c r="D20" s="10">
        <f>188</f>
        <v>188</v>
      </c>
    </row>
    <row r="21" spans="2:4" x14ac:dyDescent="0.25">
      <c r="B21" s="7" t="s">
        <v>83</v>
      </c>
      <c r="C21" s="27" t="s">
        <v>88</v>
      </c>
      <c r="D21" s="10">
        <v>240</v>
      </c>
    </row>
    <row r="22" spans="2:4" x14ac:dyDescent="0.25">
      <c r="B22" s="7" t="s">
        <v>84</v>
      </c>
      <c r="C22" s="44" t="s">
        <v>87</v>
      </c>
      <c r="D22" s="10">
        <v>10598.8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workbookViewId="0">
      <selection activeCell="B25" sqref="B25"/>
    </sheetView>
  </sheetViews>
  <sheetFormatPr defaultRowHeight="15" x14ac:dyDescent="0.25"/>
  <cols>
    <col min="1" max="1" width="9.140625" style="36"/>
    <col min="2" max="2" width="53.140625" style="36" bestFit="1" customWidth="1"/>
    <col min="3" max="3" width="21" style="36" customWidth="1"/>
    <col min="4" max="4" width="19" style="36" customWidth="1"/>
    <col min="5" max="16384" width="9.140625" style="36"/>
  </cols>
  <sheetData>
    <row r="2" spans="2:4" x14ac:dyDescent="0.25">
      <c r="B2" s="25" t="s">
        <v>94</v>
      </c>
      <c r="C2" s="25" t="s">
        <v>4</v>
      </c>
      <c r="D2" s="25" t="s">
        <v>5</v>
      </c>
    </row>
    <row r="3" spans="2:4" x14ac:dyDescent="0.25">
      <c r="B3" s="32" t="s">
        <v>10</v>
      </c>
      <c r="C3" s="27" t="s">
        <v>11</v>
      </c>
      <c r="D3" s="53">
        <f>194.43+186.86+169.87+141.32+158.34+189.8+144.04+144.42</f>
        <v>1329.0800000000002</v>
      </c>
    </row>
    <row r="4" spans="2:4" x14ac:dyDescent="0.25">
      <c r="B4" s="42" t="s">
        <v>73</v>
      </c>
      <c r="C4" s="43" t="s">
        <v>74</v>
      </c>
      <c r="D4" s="53">
        <f>459.74+123.22+492.84+757.64+790.74+592.14+774.03+595.1+694.9</f>
        <v>5280.35</v>
      </c>
    </row>
    <row r="5" spans="2:4" x14ac:dyDescent="0.25">
      <c r="B5" s="40" t="s">
        <v>69</v>
      </c>
      <c r="C5" s="41" t="s">
        <v>70</v>
      </c>
      <c r="D5" s="53">
        <f>396.33+188.65+236.33+286.12+306.16+320.5+273.27+288.22+252.25</f>
        <v>2547.83</v>
      </c>
    </row>
    <row r="6" spans="2:4" x14ac:dyDescent="0.25">
      <c r="B6" s="32" t="s">
        <v>14</v>
      </c>
      <c r="C6" s="27" t="s">
        <v>12</v>
      </c>
      <c r="D6" s="53">
        <f>1835+1835+1835+1835+1835+1835+1835</f>
        <v>12845</v>
      </c>
    </row>
    <row r="7" spans="2:4" ht="26.25" x14ac:dyDescent="0.25">
      <c r="B7" s="40" t="s">
        <v>59</v>
      </c>
      <c r="C7" s="43" t="s">
        <v>60</v>
      </c>
      <c r="D7" s="54">
        <f>1278.02+1161.84+203.53+1210.99+1923.34+895.52+773.41+895.52</f>
        <v>8342.17</v>
      </c>
    </row>
    <row r="8" spans="2:4" x14ac:dyDescent="0.25">
      <c r="B8" s="40" t="s">
        <v>15</v>
      </c>
      <c r="C8" s="27" t="s">
        <v>16</v>
      </c>
      <c r="D8" s="54">
        <f>250+250+250+250+250+840</f>
        <v>2090</v>
      </c>
    </row>
    <row r="9" spans="2:4" x14ac:dyDescent="0.25">
      <c r="B9" s="26" t="s">
        <v>13</v>
      </c>
      <c r="C9" s="27" t="s">
        <v>0</v>
      </c>
      <c r="D9" s="54">
        <f>989+946+946+946+946</f>
        <v>4773</v>
      </c>
    </row>
    <row r="10" spans="2:4" x14ac:dyDescent="0.25">
      <c r="B10" s="32" t="s">
        <v>6</v>
      </c>
      <c r="C10" s="27" t="s">
        <v>7</v>
      </c>
      <c r="D10" s="54">
        <f>681.3+685.72+655.44+654.95+657.02+657.02+695.7+1070.15+695.76</f>
        <v>6453.0599999999995</v>
      </c>
    </row>
    <row r="11" spans="2:4" x14ac:dyDescent="0.25">
      <c r="B11" s="7" t="s">
        <v>83</v>
      </c>
      <c r="C11" s="27" t="s">
        <v>88</v>
      </c>
      <c r="D11" s="54">
        <f>240</f>
        <v>240</v>
      </c>
    </row>
    <row r="12" spans="2:4" x14ac:dyDescent="0.25">
      <c r="B12" s="7" t="s">
        <v>52</v>
      </c>
      <c r="C12" s="27"/>
      <c r="D12" s="54">
        <f>236</f>
        <v>236</v>
      </c>
    </row>
    <row r="13" spans="2:4" x14ac:dyDescent="0.25">
      <c r="B13" s="32" t="s">
        <v>8</v>
      </c>
      <c r="C13" s="27" t="s">
        <v>9</v>
      </c>
      <c r="D13" s="54">
        <f>5480.55+5278.45+8780.54+4300</f>
        <v>23839.54</v>
      </c>
    </row>
    <row r="14" spans="2:4" x14ac:dyDescent="0.25">
      <c r="B14" s="37" t="s">
        <v>57</v>
      </c>
      <c r="C14" s="2" t="s">
        <v>58</v>
      </c>
      <c r="D14" s="54">
        <f>14845+12785.99+12365</f>
        <v>39995.99</v>
      </c>
    </row>
    <row r="15" spans="2:4" x14ac:dyDescent="0.25">
      <c r="B15" s="37" t="s">
        <v>90</v>
      </c>
      <c r="C15" s="50"/>
      <c r="D15" s="54">
        <v>770</v>
      </c>
    </row>
    <row r="16" spans="2:4" x14ac:dyDescent="0.25">
      <c r="B16" s="51" t="s">
        <v>22</v>
      </c>
      <c r="C16" s="52" t="s">
        <v>86</v>
      </c>
      <c r="D16" s="54">
        <f>6787.49+7976.35</f>
        <v>14763.84</v>
      </c>
    </row>
    <row r="17" spans="2:4" x14ac:dyDescent="0.25">
      <c r="B17" s="38" t="s">
        <v>32</v>
      </c>
      <c r="C17" s="2" t="s">
        <v>33</v>
      </c>
      <c r="D17" s="54">
        <f>350+350</f>
        <v>700</v>
      </c>
    </row>
    <row r="18" spans="2:4" x14ac:dyDescent="0.25">
      <c r="B18" s="32" t="s">
        <v>18</v>
      </c>
      <c r="C18" s="27" t="s">
        <v>17</v>
      </c>
      <c r="D18" s="54">
        <f>14865.96+14367.9</f>
        <v>29233.86</v>
      </c>
    </row>
    <row r="19" spans="2:4" x14ac:dyDescent="0.25">
      <c r="B19" s="55" t="s">
        <v>29</v>
      </c>
      <c r="C19" s="57" t="s">
        <v>28</v>
      </c>
      <c r="D19" s="54">
        <f>1678+1718+3356+1778</f>
        <v>8530</v>
      </c>
    </row>
    <row r="20" spans="2:4" x14ac:dyDescent="0.25">
      <c r="B20" s="56" t="s">
        <v>91</v>
      </c>
      <c r="C20" s="4"/>
      <c r="D20" s="54">
        <v>155</v>
      </c>
    </row>
    <row r="21" spans="2:4" x14ac:dyDescent="0.25">
      <c r="B21" s="56" t="s">
        <v>92</v>
      </c>
      <c r="C21" s="4" t="s">
        <v>96</v>
      </c>
      <c r="D21" s="54">
        <v>280</v>
      </c>
    </row>
    <row r="22" spans="2:4" x14ac:dyDescent="0.25">
      <c r="B22" s="56" t="s">
        <v>93</v>
      </c>
      <c r="C22" s="58" t="s">
        <v>95</v>
      </c>
      <c r="D22" s="54">
        <f>18365.2+390.9</f>
        <v>18756.100000000002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B25" sqref="B25"/>
    </sheetView>
  </sheetViews>
  <sheetFormatPr defaultRowHeight="15" x14ac:dyDescent="0.25"/>
  <cols>
    <col min="1" max="1" width="9.140625" style="36"/>
    <col min="2" max="2" width="53.140625" style="36" bestFit="1" customWidth="1"/>
    <col min="3" max="3" width="21" style="36" customWidth="1"/>
    <col min="4" max="4" width="19" style="36" customWidth="1"/>
    <col min="5" max="16384" width="9.140625" style="36"/>
  </cols>
  <sheetData>
    <row r="2" spans="2:4" x14ac:dyDescent="0.25">
      <c r="B2" s="25" t="s">
        <v>98</v>
      </c>
      <c r="C2" s="25" t="s">
        <v>4</v>
      </c>
      <c r="D2" s="25" t="s">
        <v>5</v>
      </c>
    </row>
    <row r="3" spans="2:4" x14ac:dyDescent="0.25">
      <c r="B3" s="59" t="s">
        <v>97</v>
      </c>
      <c r="C3" s="2" t="s">
        <v>41</v>
      </c>
      <c r="D3" s="60">
        <f>199+675</f>
        <v>874</v>
      </c>
    </row>
    <row r="4" spans="2:4" x14ac:dyDescent="0.25">
      <c r="B4" s="32" t="s">
        <v>6</v>
      </c>
      <c r="C4" s="27" t="s">
        <v>7</v>
      </c>
      <c r="D4" s="60">
        <f>506.94+702.43+782.47+876.51+851.74+855.84+1081.35+1099.86+1113.26</f>
        <v>7870.4000000000005</v>
      </c>
    </row>
    <row r="5" spans="2:4" x14ac:dyDescent="0.25">
      <c r="B5" s="32" t="s">
        <v>14</v>
      </c>
      <c r="C5" s="27" t="s">
        <v>12</v>
      </c>
      <c r="D5" s="60">
        <f>1835+1835+1835+1835+1835+1835+1835+1835+1835+1835</f>
        <v>18350</v>
      </c>
    </row>
    <row r="6" spans="2:4" x14ac:dyDescent="0.25">
      <c r="B6" s="26" t="s">
        <v>1</v>
      </c>
      <c r="C6" s="27" t="s">
        <v>2</v>
      </c>
      <c r="D6" s="60">
        <f>300+300+50</f>
        <v>650</v>
      </c>
    </row>
    <row r="7" spans="2:4" x14ac:dyDescent="0.25">
      <c r="B7" s="56" t="s">
        <v>93</v>
      </c>
      <c r="C7" s="58" t="s">
        <v>95</v>
      </c>
      <c r="D7" s="60">
        <v>13560</v>
      </c>
    </row>
    <row r="8" spans="2:4" x14ac:dyDescent="0.25">
      <c r="B8" s="37" t="s">
        <v>63</v>
      </c>
      <c r="C8" s="2" t="s">
        <v>64</v>
      </c>
      <c r="D8" s="60">
        <f>275.5+275.5</f>
        <v>551</v>
      </c>
    </row>
    <row r="9" spans="2:4" x14ac:dyDescent="0.25">
      <c r="B9" s="55" t="s">
        <v>29</v>
      </c>
      <c r="C9" s="57" t="s">
        <v>28</v>
      </c>
      <c r="D9" s="60">
        <f>1805+1805+1678+1805+1881+1805+1765+1765+1765+1765+1765+3530</f>
        <v>23134</v>
      </c>
    </row>
    <row r="10" spans="2:4" ht="26.25" x14ac:dyDescent="0.25">
      <c r="B10" s="40" t="s">
        <v>59</v>
      </c>
      <c r="C10" s="43" t="s">
        <v>60</v>
      </c>
      <c r="D10" s="61">
        <f>610.58+448.67+77.46+145.23</f>
        <v>1281.94</v>
      </c>
    </row>
    <row r="11" spans="2:4" x14ac:dyDescent="0.25">
      <c r="B11" s="56" t="s">
        <v>93</v>
      </c>
      <c r="C11" s="58" t="s">
        <v>95</v>
      </c>
      <c r="D11" s="60">
        <f>3945.5+2900+3785+3895+3760+3985+3900</f>
        <v>26170.5</v>
      </c>
    </row>
    <row r="12" spans="2:4" x14ac:dyDescent="0.25">
      <c r="B12" s="32" t="s">
        <v>18</v>
      </c>
      <c r="C12" s="27" t="s">
        <v>17</v>
      </c>
      <c r="D12" s="60">
        <f>10780+3425+3700+3414</f>
        <v>21319</v>
      </c>
    </row>
    <row r="13" spans="2:4" x14ac:dyDescent="0.25">
      <c r="B13" s="32" t="s">
        <v>10</v>
      </c>
      <c r="C13" s="27" t="s">
        <v>11</v>
      </c>
      <c r="D13" s="60">
        <f>129.99+129.99+129.99+129.99+131.95+129.85+136.22+133+127.67+141.43</f>
        <v>1320.0800000000002</v>
      </c>
    </row>
    <row r="14" spans="2:4" x14ac:dyDescent="0.25">
      <c r="B14" s="37" t="s">
        <v>57</v>
      </c>
      <c r="C14" s="2" t="s">
        <v>58</v>
      </c>
      <c r="D14" s="60">
        <f>3250+3500+3260+3886+3886+3500+3886</f>
        <v>25168</v>
      </c>
    </row>
    <row r="15" spans="2:4" x14ac:dyDescent="0.25">
      <c r="B15" s="32" t="s">
        <v>8</v>
      </c>
      <c r="C15" s="27" t="s">
        <v>9</v>
      </c>
      <c r="D15" s="60">
        <f>3270+3456</f>
        <v>6726</v>
      </c>
    </row>
    <row r="16" spans="2:4" x14ac:dyDescent="0.25">
      <c r="B16" s="38" t="s">
        <v>32</v>
      </c>
      <c r="C16" s="2" t="s">
        <v>33</v>
      </c>
      <c r="D16" s="60">
        <v>460</v>
      </c>
    </row>
    <row r="17" spans="2:4" x14ac:dyDescent="0.25">
      <c r="B17" s="56" t="s">
        <v>92</v>
      </c>
      <c r="C17" s="4" t="s">
        <v>96</v>
      </c>
      <c r="D17" s="60">
        <v>155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2"/>
  <sheetViews>
    <sheetView workbookViewId="0">
      <selection activeCell="B25" sqref="B25"/>
    </sheetView>
  </sheetViews>
  <sheetFormatPr defaultRowHeight="15" x14ac:dyDescent="0.25"/>
  <cols>
    <col min="1" max="2" width="9.140625" style="36"/>
    <col min="3" max="3" width="47" style="36" customWidth="1"/>
    <col min="4" max="4" width="31.5703125" style="36" customWidth="1"/>
    <col min="5" max="5" width="12.28515625" style="36" customWidth="1"/>
    <col min="6" max="16384" width="9.140625" style="36"/>
  </cols>
  <sheetData>
    <row r="2" spans="3:5" x14ac:dyDescent="0.25">
      <c r="C2" s="49" t="s">
        <v>99</v>
      </c>
      <c r="D2" s="49" t="s">
        <v>4</v>
      </c>
      <c r="E2" s="49" t="s">
        <v>5</v>
      </c>
    </row>
    <row r="3" spans="3:5" x14ac:dyDescent="0.25">
      <c r="C3" s="38" t="s">
        <v>23</v>
      </c>
      <c r="D3" s="2" t="s">
        <v>24</v>
      </c>
      <c r="E3" s="46">
        <f>255.6+347.73+340.8+319+355+369.2+369.2+312.4</f>
        <v>2668.9300000000003</v>
      </c>
    </row>
    <row r="4" spans="3:5" x14ac:dyDescent="0.25">
      <c r="C4" s="37" t="s">
        <v>42</v>
      </c>
      <c r="D4" s="2" t="s">
        <v>43</v>
      </c>
      <c r="E4" s="46">
        <f>225+242.32+237.5+225+225+225+237.5+234</f>
        <v>1851.32</v>
      </c>
    </row>
    <row r="5" spans="3:5" ht="25.5" x14ac:dyDescent="0.25">
      <c r="C5" s="5" t="s">
        <v>73</v>
      </c>
      <c r="D5" s="8" t="s">
        <v>74</v>
      </c>
      <c r="E5" s="46">
        <f>109.35+118.89+196.31+99.53+322.02+253.71</f>
        <v>1099.81</v>
      </c>
    </row>
    <row r="6" spans="3:5" x14ac:dyDescent="0.25">
      <c r="C6" s="37" t="s">
        <v>57</v>
      </c>
      <c r="D6" s="2" t="s">
        <v>58</v>
      </c>
      <c r="E6" s="46">
        <f>3365+3890+3650+3600</f>
        <v>14505</v>
      </c>
    </row>
    <row r="7" spans="3:5" ht="39" x14ac:dyDescent="0.25">
      <c r="C7" s="37" t="s">
        <v>59</v>
      </c>
      <c r="D7" s="8" t="s">
        <v>60</v>
      </c>
      <c r="E7" s="46">
        <f>387.28+165+580+421.68+300.14+520.05+673</f>
        <v>3047.1499999999996</v>
      </c>
    </row>
    <row r="8" spans="3:5" x14ac:dyDescent="0.25">
      <c r="C8" s="32" t="s">
        <v>18</v>
      </c>
      <c r="D8" s="27" t="s">
        <v>17</v>
      </c>
      <c r="E8" s="46">
        <v>3598</v>
      </c>
    </row>
    <row r="9" spans="3:5" x14ac:dyDescent="0.25">
      <c r="C9" s="32" t="s">
        <v>14</v>
      </c>
      <c r="D9" s="27" t="s">
        <v>12</v>
      </c>
      <c r="E9" s="46">
        <f>1835+1835+1835+1835+2273.69+2273.69+2273.69+2273.69+2273.69</f>
        <v>18708.45</v>
      </c>
    </row>
    <row r="10" spans="3:5" x14ac:dyDescent="0.25">
      <c r="C10" s="38" t="s">
        <v>29</v>
      </c>
      <c r="D10" s="62" t="s">
        <v>28</v>
      </c>
      <c r="E10" s="46">
        <f>2050+2050+2000+2050+2000+2100+2050+2078</f>
        <v>16378</v>
      </c>
    </row>
    <row r="11" spans="3:5" x14ac:dyDescent="0.25">
      <c r="C11" s="32" t="s">
        <v>6</v>
      </c>
      <c r="D11" s="27" t="s">
        <v>7</v>
      </c>
      <c r="E11" s="46">
        <f>1109.11+1157.86+1097.94+1112.23+1157.44</f>
        <v>5634.58</v>
      </c>
    </row>
    <row r="12" spans="3:5" x14ac:dyDescent="0.25">
      <c r="C12" s="37" t="s">
        <v>69</v>
      </c>
      <c r="D12" s="2" t="s">
        <v>70</v>
      </c>
      <c r="E12" s="46">
        <f>244.95+349.27+306.58+336.76+169.87+301.94+293.55</f>
        <v>2002.9199999999998</v>
      </c>
    </row>
    <row r="13" spans="3:5" x14ac:dyDescent="0.25">
      <c r="C13" s="38" t="s">
        <v>101</v>
      </c>
      <c r="D13" s="63"/>
      <c r="E13" s="46">
        <f>6144.24+510.02</f>
        <v>6654.26</v>
      </c>
    </row>
    <row r="14" spans="3:5" x14ac:dyDescent="0.25">
      <c r="C14" s="38" t="s">
        <v>32</v>
      </c>
      <c r="D14" s="2" t="s">
        <v>33</v>
      </c>
      <c r="E14" s="46">
        <f>480+580</f>
        <v>1060</v>
      </c>
    </row>
    <row r="15" spans="3:5" x14ac:dyDescent="0.25">
      <c r="C15" s="37" t="s">
        <v>63</v>
      </c>
      <c r="D15" s="2" t="s">
        <v>64</v>
      </c>
      <c r="E15" s="46">
        <f>320+341.3+731.1</f>
        <v>1392.4</v>
      </c>
    </row>
    <row r="16" spans="3:5" x14ac:dyDescent="0.25">
      <c r="C16" s="37" t="s">
        <v>65</v>
      </c>
      <c r="D16" s="2" t="s">
        <v>66</v>
      </c>
      <c r="E16" s="46">
        <f>3860+3950+2945</f>
        <v>10755</v>
      </c>
    </row>
    <row r="17" spans="3:5" x14ac:dyDescent="0.25">
      <c r="C17" s="37" t="s">
        <v>44</v>
      </c>
      <c r="D17" s="2" t="s">
        <v>45</v>
      </c>
      <c r="E17" s="46">
        <f>3750+3625+3900+3765+7886+5100</f>
        <v>28026</v>
      </c>
    </row>
    <row r="18" spans="3:5" x14ac:dyDescent="0.25">
      <c r="C18" s="56" t="s">
        <v>93</v>
      </c>
      <c r="D18" s="58" t="s">
        <v>95</v>
      </c>
      <c r="E18" s="46">
        <f>1822+3800+3100</f>
        <v>8722</v>
      </c>
    </row>
    <row r="19" spans="3:5" x14ac:dyDescent="0.25">
      <c r="C19" s="37" t="s">
        <v>65</v>
      </c>
      <c r="D19" s="2" t="s">
        <v>66</v>
      </c>
      <c r="E19" s="46">
        <v>2465</v>
      </c>
    </row>
    <row r="20" spans="3:5" x14ac:dyDescent="0.25">
      <c r="C20" s="37" t="s">
        <v>75</v>
      </c>
      <c r="D20" s="2" t="s">
        <v>76</v>
      </c>
      <c r="E20" s="46">
        <f>1149.12+1149.12+1021.44</f>
        <v>3319.68</v>
      </c>
    </row>
    <row r="22" spans="3:5" x14ac:dyDescent="0.25">
      <c r="C22" s="3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4"/>
  <sheetViews>
    <sheetView topLeftCell="A17" workbookViewId="0">
      <selection activeCell="B25" sqref="B25"/>
    </sheetView>
  </sheetViews>
  <sheetFormatPr defaultRowHeight="15" x14ac:dyDescent="0.25"/>
  <cols>
    <col min="3" max="3" width="47" customWidth="1"/>
    <col min="4" max="4" width="31.5703125" customWidth="1"/>
    <col min="5" max="5" width="12.28515625" customWidth="1"/>
  </cols>
  <sheetData>
    <row r="1" spans="3:5" s="36" customFormat="1" x14ac:dyDescent="0.25"/>
    <row r="2" spans="3:5" x14ac:dyDescent="0.25">
      <c r="C2" s="49" t="s">
        <v>100</v>
      </c>
      <c r="D2" s="49" t="s">
        <v>4</v>
      </c>
      <c r="E2" s="49" t="s">
        <v>5</v>
      </c>
    </row>
    <row r="3" spans="3:5" x14ac:dyDescent="0.25">
      <c r="C3" s="13" t="s">
        <v>23</v>
      </c>
      <c r="D3" s="2" t="s">
        <v>24</v>
      </c>
      <c r="E3" s="46">
        <v>3649.1</v>
      </c>
    </row>
    <row r="4" spans="3:5" x14ac:dyDescent="0.25">
      <c r="C4" s="13" t="s">
        <v>25</v>
      </c>
      <c r="D4" s="2" t="s">
        <v>26</v>
      </c>
      <c r="E4" s="46">
        <v>1000</v>
      </c>
    </row>
    <row r="5" spans="3:5" x14ac:dyDescent="0.25">
      <c r="C5" s="13" t="s">
        <v>27</v>
      </c>
      <c r="D5" s="2" t="s">
        <v>11</v>
      </c>
      <c r="E5" s="46">
        <v>1967.67</v>
      </c>
    </row>
    <row r="6" spans="3:5" x14ac:dyDescent="0.25">
      <c r="C6" s="13" t="s">
        <v>29</v>
      </c>
      <c r="D6" s="3" t="s">
        <v>28</v>
      </c>
      <c r="E6" s="45">
        <v>14766</v>
      </c>
    </row>
    <row r="7" spans="3:5" x14ac:dyDescent="0.25">
      <c r="C7" s="13" t="s">
        <v>30</v>
      </c>
      <c r="D7" s="2" t="s">
        <v>31</v>
      </c>
      <c r="E7" s="45">
        <v>438.6</v>
      </c>
    </row>
    <row r="8" spans="3:5" x14ac:dyDescent="0.25">
      <c r="C8" s="13" t="s">
        <v>32</v>
      </c>
      <c r="D8" s="2" t="s">
        <v>33</v>
      </c>
      <c r="E8" s="45">
        <v>2000</v>
      </c>
    </row>
    <row r="9" spans="3:5" x14ac:dyDescent="0.25">
      <c r="C9" s="13" t="s">
        <v>34</v>
      </c>
      <c r="D9" s="2" t="s">
        <v>35</v>
      </c>
      <c r="E9" s="45">
        <v>1350</v>
      </c>
    </row>
    <row r="10" spans="3:5" x14ac:dyDescent="0.25">
      <c r="C10" s="13" t="s">
        <v>36</v>
      </c>
      <c r="D10" s="2" t="s">
        <v>37</v>
      </c>
      <c r="E10" s="45">
        <v>19534.72</v>
      </c>
    </row>
    <row r="11" spans="3:5" ht="38.25" x14ac:dyDescent="0.25">
      <c r="C11" s="6" t="s">
        <v>38</v>
      </c>
      <c r="D11" s="8" t="s">
        <v>39</v>
      </c>
      <c r="E11" s="47">
        <v>9482.59</v>
      </c>
    </row>
    <row r="12" spans="3:5" x14ac:dyDescent="0.25">
      <c r="C12" s="13" t="s">
        <v>40</v>
      </c>
      <c r="D12" s="2" t="s">
        <v>41</v>
      </c>
      <c r="E12" s="45">
        <v>869.8</v>
      </c>
    </row>
    <row r="13" spans="3:5" x14ac:dyDescent="0.25">
      <c r="C13" s="12" t="s">
        <v>42</v>
      </c>
      <c r="D13" s="2" t="s">
        <v>43</v>
      </c>
      <c r="E13" s="45">
        <v>2726.65</v>
      </c>
    </row>
    <row r="14" spans="3:5" x14ac:dyDescent="0.25">
      <c r="C14" s="15" t="s">
        <v>44</v>
      </c>
      <c r="D14" s="2" t="s">
        <v>45</v>
      </c>
      <c r="E14" s="45">
        <v>45806.09</v>
      </c>
    </row>
    <row r="15" spans="3:5" x14ac:dyDescent="0.25">
      <c r="C15" s="16" t="s">
        <v>46</v>
      </c>
      <c r="D15" s="2" t="s">
        <v>47</v>
      </c>
      <c r="E15" s="45">
        <v>500</v>
      </c>
    </row>
    <row r="16" spans="3:5" x14ac:dyDescent="0.25">
      <c r="C16" s="17" t="s">
        <v>48</v>
      </c>
      <c r="D16" s="2" t="s">
        <v>49</v>
      </c>
      <c r="E16" s="45">
        <v>2100</v>
      </c>
    </row>
    <row r="17" spans="3:5" x14ac:dyDescent="0.25">
      <c r="C17" s="18" t="s">
        <v>50</v>
      </c>
      <c r="D17" s="2" t="s">
        <v>51</v>
      </c>
      <c r="E17" s="45">
        <v>103.3</v>
      </c>
    </row>
    <row r="18" spans="3:5" x14ac:dyDescent="0.25">
      <c r="C18" s="19" t="s">
        <v>52</v>
      </c>
      <c r="D18" s="2" t="s">
        <v>53</v>
      </c>
      <c r="E18" s="45">
        <v>292</v>
      </c>
    </row>
    <row r="19" spans="3:5" x14ac:dyDescent="0.25">
      <c r="C19" s="20" t="s">
        <v>54</v>
      </c>
      <c r="D19" s="2" t="s">
        <v>55</v>
      </c>
      <c r="E19" s="45">
        <v>2339.1</v>
      </c>
    </row>
    <row r="20" spans="3:5" x14ac:dyDescent="0.25">
      <c r="C20" s="21" t="s">
        <v>56</v>
      </c>
      <c r="D20" s="2" t="s">
        <v>20</v>
      </c>
      <c r="E20" s="45">
        <v>400</v>
      </c>
    </row>
    <row r="21" spans="3:5" ht="15" customHeight="1" x14ac:dyDescent="0.25">
      <c r="C21" s="22" t="s">
        <v>57</v>
      </c>
      <c r="D21" s="2" t="s">
        <v>58</v>
      </c>
      <c r="E21" s="45">
        <v>8190</v>
      </c>
    </row>
    <row r="22" spans="3:5" ht="39" x14ac:dyDescent="0.25">
      <c r="C22" s="23" t="s">
        <v>59</v>
      </c>
      <c r="D22" s="8" t="s">
        <v>60</v>
      </c>
      <c r="E22" s="47">
        <v>3908.85</v>
      </c>
    </row>
    <row r="23" spans="3:5" ht="15" customHeight="1" x14ac:dyDescent="0.25">
      <c r="C23" s="24" t="s">
        <v>61</v>
      </c>
      <c r="D23" s="2" t="s">
        <v>62</v>
      </c>
      <c r="E23" s="48">
        <v>5716</v>
      </c>
    </row>
    <row r="24" spans="3:5" x14ac:dyDescent="0.25">
      <c r="C24" s="28" t="s">
        <v>63</v>
      </c>
      <c r="D24" s="2" t="s">
        <v>64</v>
      </c>
      <c r="E24" s="48">
        <v>4362.0600000000004</v>
      </c>
    </row>
    <row r="25" spans="3:5" x14ac:dyDescent="0.25">
      <c r="C25" s="29" t="s">
        <v>65</v>
      </c>
      <c r="D25" s="2" t="s">
        <v>66</v>
      </c>
      <c r="E25" s="48">
        <v>70722.759999999995</v>
      </c>
    </row>
    <row r="26" spans="3:5" ht="25.5" x14ac:dyDescent="0.25">
      <c r="C26" s="5" t="s">
        <v>67</v>
      </c>
      <c r="D26" s="14" t="s">
        <v>68</v>
      </c>
      <c r="E26" s="47">
        <v>2424</v>
      </c>
    </row>
    <row r="27" spans="3:5" x14ac:dyDescent="0.25">
      <c r="C27" s="30" t="s">
        <v>69</v>
      </c>
      <c r="D27" s="2" t="s">
        <v>70</v>
      </c>
      <c r="E27" s="48">
        <v>4793.16</v>
      </c>
    </row>
    <row r="28" spans="3:5" ht="15" customHeight="1" x14ac:dyDescent="0.25">
      <c r="C28" s="5" t="s">
        <v>71</v>
      </c>
      <c r="D28" s="11" t="s">
        <v>72</v>
      </c>
      <c r="E28" s="48">
        <v>350</v>
      </c>
    </row>
    <row r="29" spans="3:5" s="9" customFormat="1" ht="25.5" x14ac:dyDescent="0.25">
      <c r="C29" s="5" t="s">
        <v>73</v>
      </c>
      <c r="D29" s="8" t="s">
        <v>74</v>
      </c>
      <c r="E29" s="47">
        <v>6754.61</v>
      </c>
    </row>
    <row r="30" spans="3:5" x14ac:dyDescent="0.25">
      <c r="C30" s="33" t="s">
        <v>75</v>
      </c>
      <c r="D30" s="2" t="s">
        <v>76</v>
      </c>
      <c r="E30" s="48">
        <v>6085.16</v>
      </c>
    </row>
    <row r="31" spans="3:5" x14ac:dyDescent="0.25">
      <c r="C31" s="34" t="s">
        <v>77</v>
      </c>
      <c r="D31" s="2" t="s">
        <v>78</v>
      </c>
      <c r="E31" s="48">
        <v>4333</v>
      </c>
    </row>
    <row r="32" spans="3:5" x14ac:dyDescent="0.25">
      <c r="C32" s="35" t="s">
        <v>79</v>
      </c>
      <c r="D32" s="2" t="s">
        <v>80</v>
      </c>
      <c r="E32" s="48">
        <v>17462.23</v>
      </c>
    </row>
    <row r="34" spans="3:3" x14ac:dyDescent="0.25">
      <c r="C34" s="3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9"/>
  <sheetViews>
    <sheetView workbookViewId="0">
      <selection activeCell="E24" sqref="E24"/>
    </sheetView>
  </sheetViews>
  <sheetFormatPr defaultRowHeight="15" x14ac:dyDescent="0.25"/>
  <cols>
    <col min="1" max="2" width="9.140625" style="36"/>
    <col min="3" max="3" width="57.42578125" style="36" customWidth="1"/>
    <col min="4" max="4" width="31.5703125" style="36" customWidth="1"/>
    <col min="5" max="5" width="12.28515625" style="36" customWidth="1"/>
    <col min="6" max="16384" width="9.140625" style="36"/>
  </cols>
  <sheetData>
    <row r="2" spans="3:5" x14ac:dyDescent="0.25">
      <c r="C2" s="49" t="s">
        <v>102</v>
      </c>
      <c r="D2" s="49" t="s">
        <v>4</v>
      </c>
      <c r="E2" s="49" t="s">
        <v>5</v>
      </c>
    </row>
    <row r="3" spans="3:5" x14ac:dyDescent="0.25">
      <c r="C3" s="37" t="s">
        <v>23</v>
      </c>
      <c r="D3" s="2" t="s">
        <v>24</v>
      </c>
      <c r="E3" s="46">
        <v>2945.86</v>
      </c>
    </row>
    <row r="4" spans="3:5" x14ac:dyDescent="0.25">
      <c r="C4" s="37" t="s">
        <v>103</v>
      </c>
      <c r="D4" s="2" t="s">
        <v>104</v>
      </c>
      <c r="E4" s="46">
        <v>17834</v>
      </c>
    </row>
    <row r="5" spans="3:5" ht="15" customHeight="1" x14ac:dyDescent="0.25">
      <c r="C5" s="37" t="s">
        <v>105</v>
      </c>
      <c r="D5" s="2" t="s">
        <v>106</v>
      </c>
      <c r="E5" s="64">
        <v>1170</v>
      </c>
    </row>
    <row r="6" spans="3:5" ht="15" customHeight="1" x14ac:dyDescent="0.25">
      <c r="C6" s="66" t="s">
        <v>107</v>
      </c>
      <c r="D6" s="2" t="s">
        <v>108</v>
      </c>
      <c r="E6" s="68">
        <v>11990.44</v>
      </c>
    </row>
    <row r="7" spans="3:5" x14ac:dyDescent="0.25">
      <c r="C7" s="67" t="s">
        <v>109</v>
      </c>
      <c r="D7" s="2" t="s">
        <v>110</v>
      </c>
      <c r="E7" s="68">
        <v>4950</v>
      </c>
    </row>
    <row r="8" spans="3:5" x14ac:dyDescent="0.25">
      <c r="C8" s="69" t="s">
        <v>111</v>
      </c>
      <c r="D8" s="2" t="s">
        <v>33</v>
      </c>
      <c r="E8" s="45">
        <v>2000</v>
      </c>
    </row>
    <row r="9" spans="3:5" ht="15" customHeight="1" x14ac:dyDescent="0.25">
      <c r="C9" s="70" t="s">
        <v>112</v>
      </c>
      <c r="D9" s="2" t="s">
        <v>113</v>
      </c>
      <c r="E9" s="72">
        <v>1430</v>
      </c>
    </row>
    <row r="10" spans="3:5" x14ac:dyDescent="0.25">
      <c r="C10" s="71" t="s">
        <v>27</v>
      </c>
      <c r="D10" s="2" t="s">
        <v>11</v>
      </c>
      <c r="E10" s="72">
        <v>1235.0899999999999</v>
      </c>
    </row>
    <row r="11" spans="3:5" x14ac:dyDescent="0.25">
      <c r="C11" s="73" t="s">
        <v>114</v>
      </c>
      <c r="D11" s="2" t="s">
        <v>115</v>
      </c>
      <c r="E11" s="74">
        <v>1500</v>
      </c>
    </row>
    <row r="12" spans="3:5" x14ac:dyDescent="0.25">
      <c r="C12" s="75" t="s">
        <v>34</v>
      </c>
      <c r="D12" s="2" t="s">
        <v>35</v>
      </c>
      <c r="E12" s="76">
        <v>2100</v>
      </c>
    </row>
    <row r="13" spans="3:5" x14ac:dyDescent="0.25">
      <c r="C13" s="77" t="s">
        <v>116</v>
      </c>
      <c r="D13" s="2" t="s">
        <v>117</v>
      </c>
      <c r="E13" s="78">
        <v>3585.5</v>
      </c>
    </row>
    <row r="14" spans="3:5" x14ac:dyDescent="0.25">
      <c r="C14" s="79" t="s">
        <v>116</v>
      </c>
      <c r="D14" s="2" t="s">
        <v>118</v>
      </c>
      <c r="E14" s="80">
        <v>442.85</v>
      </c>
    </row>
    <row r="15" spans="3:5" x14ac:dyDescent="0.25">
      <c r="C15" s="81" t="s">
        <v>36</v>
      </c>
      <c r="D15" s="2" t="s">
        <v>37</v>
      </c>
      <c r="E15" s="82">
        <v>7215</v>
      </c>
    </row>
    <row r="16" spans="3:5" ht="26.25" x14ac:dyDescent="0.25">
      <c r="C16" s="83" t="s">
        <v>38</v>
      </c>
      <c r="D16" s="8" t="s">
        <v>39</v>
      </c>
      <c r="E16" s="65">
        <v>4955.99</v>
      </c>
    </row>
    <row r="17" spans="3:5" x14ac:dyDescent="0.25">
      <c r="C17" s="84" t="s">
        <v>42</v>
      </c>
      <c r="D17" s="2" t="s">
        <v>43</v>
      </c>
      <c r="E17" s="85">
        <v>2489.92</v>
      </c>
    </row>
    <row r="18" spans="3:5" x14ac:dyDescent="0.25">
      <c r="C18" s="86" t="s">
        <v>119</v>
      </c>
      <c r="D18" s="2" t="s">
        <v>120</v>
      </c>
      <c r="E18" s="87">
        <v>3700</v>
      </c>
    </row>
    <row r="19" spans="3:5" x14ac:dyDescent="0.25">
      <c r="C19" s="88" t="s">
        <v>121</v>
      </c>
      <c r="D19" s="2" t="s">
        <v>122</v>
      </c>
      <c r="E19" s="89">
        <v>620</v>
      </c>
    </row>
    <row r="20" spans="3:5" x14ac:dyDescent="0.25">
      <c r="C20" s="90" t="s">
        <v>44</v>
      </c>
      <c r="D20" s="2" t="s">
        <v>45</v>
      </c>
      <c r="E20" s="91">
        <v>82563.77</v>
      </c>
    </row>
    <row r="21" spans="3:5" x14ac:dyDescent="0.25">
      <c r="C21" s="92" t="s">
        <v>123</v>
      </c>
      <c r="D21" s="2" t="s">
        <v>124</v>
      </c>
      <c r="E21" s="93">
        <v>2400</v>
      </c>
    </row>
    <row r="22" spans="3:5" x14ac:dyDescent="0.25">
      <c r="C22" s="94" t="s">
        <v>125</v>
      </c>
      <c r="D22" s="2" t="s">
        <v>126</v>
      </c>
      <c r="E22" s="95">
        <v>1100</v>
      </c>
    </row>
    <row r="23" spans="3:5" x14ac:dyDescent="0.25">
      <c r="C23" s="96" t="s">
        <v>127</v>
      </c>
      <c r="D23" s="2" t="s">
        <v>128</v>
      </c>
      <c r="E23" s="97">
        <v>1550.01</v>
      </c>
    </row>
    <row r="24" spans="3:5" x14ac:dyDescent="0.25">
      <c r="C24" s="98" t="s">
        <v>48</v>
      </c>
      <c r="D24" s="2" t="s">
        <v>49</v>
      </c>
      <c r="E24" s="101">
        <v>7700</v>
      </c>
    </row>
    <row r="25" spans="3:5" x14ac:dyDescent="0.25">
      <c r="C25" s="100" t="s">
        <v>52</v>
      </c>
      <c r="D25" s="2" t="s">
        <v>53</v>
      </c>
      <c r="E25" s="99">
        <v>709.85</v>
      </c>
    </row>
    <row r="26" spans="3:5" x14ac:dyDescent="0.25">
      <c r="C26" s="102" t="s">
        <v>54</v>
      </c>
      <c r="D26" s="2" t="s">
        <v>129</v>
      </c>
      <c r="E26" s="103">
        <v>225.9</v>
      </c>
    </row>
    <row r="27" spans="3:5" x14ac:dyDescent="0.25">
      <c r="C27" s="104" t="s">
        <v>131</v>
      </c>
      <c r="D27" s="2" t="s">
        <v>130</v>
      </c>
      <c r="E27" s="106">
        <v>7075</v>
      </c>
    </row>
    <row r="28" spans="3:5" x14ac:dyDescent="0.25">
      <c r="C28" s="105" t="s">
        <v>132</v>
      </c>
      <c r="D28" s="2" t="s">
        <v>96</v>
      </c>
      <c r="E28" s="106">
        <v>155</v>
      </c>
    </row>
    <row r="29" spans="3:5" x14ac:dyDescent="0.25">
      <c r="C29" s="105" t="s">
        <v>133</v>
      </c>
      <c r="D29" s="2" t="s">
        <v>134</v>
      </c>
      <c r="E29" s="106">
        <v>3550</v>
      </c>
    </row>
    <row r="30" spans="3:5" ht="26.25" x14ac:dyDescent="0.25">
      <c r="C30" s="107" t="s">
        <v>59</v>
      </c>
      <c r="D30" s="2" t="s">
        <v>60</v>
      </c>
      <c r="E30" s="108">
        <v>4628.6099999999997</v>
      </c>
    </row>
    <row r="31" spans="3:5" x14ac:dyDescent="0.25">
      <c r="C31" s="109" t="s">
        <v>61</v>
      </c>
      <c r="D31" s="2" t="s">
        <v>62</v>
      </c>
      <c r="E31" s="110">
        <v>3624</v>
      </c>
    </row>
    <row r="32" spans="3:5" x14ac:dyDescent="0.25">
      <c r="C32" s="111" t="s">
        <v>63</v>
      </c>
      <c r="D32" s="2" t="s">
        <v>64</v>
      </c>
      <c r="E32" s="112">
        <v>447.55</v>
      </c>
    </row>
    <row r="33" spans="3:5" x14ac:dyDescent="0.25">
      <c r="C33" s="113" t="s">
        <v>65</v>
      </c>
      <c r="D33" s="2" t="s">
        <v>66</v>
      </c>
      <c r="E33" s="114">
        <v>78115.86</v>
      </c>
    </row>
    <row r="34" spans="3:5" x14ac:dyDescent="0.25">
      <c r="C34" s="115" t="s">
        <v>69</v>
      </c>
      <c r="D34" s="2" t="s">
        <v>70</v>
      </c>
      <c r="E34" s="116">
        <v>5068.21</v>
      </c>
    </row>
    <row r="35" spans="3:5" x14ac:dyDescent="0.25">
      <c r="C35" s="117" t="s">
        <v>135</v>
      </c>
      <c r="D35" s="2" t="s">
        <v>136</v>
      </c>
      <c r="E35" s="118">
        <v>10034.790000000001</v>
      </c>
    </row>
    <row r="36" spans="3:5" x14ac:dyDescent="0.25">
      <c r="C36" s="119" t="s">
        <v>137</v>
      </c>
      <c r="D36" s="2" t="s">
        <v>138</v>
      </c>
      <c r="E36" s="120">
        <v>20968</v>
      </c>
    </row>
    <row r="37" spans="3:5" x14ac:dyDescent="0.25">
      <c r="C37" s="121" t="s">
        <v>139</v>
      </c>
      <c r="D37" s="2" t="s">
        <v>140</v>
      </c>
      <c r="E37" s="122">
        <v>340.58</v>
      </c>
    </row>
    <row r="38" spans="3:5" x14ac:dyDescent="0.25">
      <c r="C38" s="123" t="s">
        <v>141</v>
      </c>
      <c r="D38" s="2" t="s">
        <v>142</v>
      </c>
      <c r="E38" s="124">
        <v>10173.790000000001</v>
      </c>
    </row>
    <row r="39" spans="3:5" x14ac:dyDescent="0.25">
      <c r="C39" s="125" t="s">
        <v>73</v>
      </c>
      <c r="D39" s="2" t="s">
        <v>74</v>
      </c>
      <c r="E39" s="127">
        <v>11491.35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44"/>
  <sheetViews>
    <sheetView tabSelected="1" workbookViewId="0">
      <selection sqref="A1:XFD1"/>
    </sheetView>
  </sheetViews>
  <sheetFormatPr defaultRowHeight="15" x14ac:dyDescent="0.25"/>
  <cols>
    <col min="1" max="2" width="9.140625" style="126"/>
    <col min="3" max="3" width="57.42578125" style="126" customWidth="1"/>
    <col min="4" max="4" width="31.5703125" style="126" customWidth="1"/>
    <col min="5" max="5" width="12.28515625" style="126" customWidth="1"/>
    <col min="6" max="16384" width="9.140625" style="126"/>
  </cols>
  <sheetData>
    <row r="1" spans="3:5" s="155" customFormat="1" ht="115.5" customHeight="1" x14ac:dyDescent="0.25"/>
    <row r="2" spans="3:5" x14ac:dyDescent="0.25">
      <c r="C2" s="153" t="s">
        <v>211</v>
      </c>
      <c r="D2" s="153" t="s">
        <v>4</v>
      </c>
      <c r="E2" s="153" t="s">
        <v>5</v>
      </c>
    </row>
    <row r="3" spans="3:5" x14ac:dyDescent="0.25">
      <c r="C3" s="125" t="s">
        <v>103</v>
      </c>
      <c r="D3" s="2" t="s">
        <v>104</v>
      </c>
      <c r="E3" s="46">
        <v>23210</v>
      </c>
    </row>
    <row r="4" spans="3:5" ht="15" customHeight="1" x14ac:dyDescent="0.25">
      <c r="C4" s="125" t="s">
        <v>105</v>
      </c>
      <c r="D4" s="2" t="s">
        <v>106</v>
      </c>
      <c r="E4" s="127">
        <v>3474</v>
      </c>
    </row>
    <row r="5" spans="3:5" x14ac:dyDescent="0.25">
      <c r="C5" s="125" t="s">
        <v>193</v>
      </c>
      <c r="D5" s="2" t="s">
        <v>194</v>
      </c>
      <c r="E5" s="127">
        <v>15750</v>
      </c>
    </row>
    <row r="6" spans="3:5" x14ac:dyDescent="0.25">
      <c r="C6" s="125" t="s">
        <v>116</v>
      </c>
      <c r="D6" s="2" t="s">
        <v>117</v>
      </c>
      <c r="E6" s="127">
        <v>2362</v>
      </c>
    </row>
    <row r="7" spans="3:5" x14ac:dyDescent="0.25">
      <c r="C7" s="125" t="s">
        <v>44</v>
      </c>
      <c r="D7" s="2" t="s">
        <v>45</v>
      </c>
      <c r="E7" s="127">
        <v>13707.52</v>
      </c>
    </row>
    <row r="8" spans="3:5" x14ac:dyDescent="0.25">
      <c r="C8" s="125" t="s">
        <v>48</v>
      </c>
      <c r="D8" s="2" t="s">
        <v>49</v>
      </c>
      <c r="E8" s="127">
        <v>4900</v>
      </c>
    </row>
    <row r="9" spans="3:5" x14ac:dyDescent="0.25">
      <c r="C9" s="125" t="s">
        <v>195</v>
      </c>
      <c r="D9" s="2" t="s">
        <v>60</v>
      </c>
      <c r="E9" s="127">
        <v>4575.26</v>
      </c>
    </row>
    <row r="10" spans="3:5" x14ac:dyDescent="0.25">
      <c r="C10" s="125" t="s">
        <v>65</v>
      </c>
      <c r="D10" s="2" t="s">
        <v>66</v>
      </c>
      <c r="E10" s="127">
        <v>35341.19</v>
      </c>
    </row>
    <row r="11" spans="3:5" x14ac:dyDescent="0.25">
      <c r="C11" s="125" t="s">
        <v>229</v>
      </c>
      <c r="D11" s="2" t="s">
        <v>74</v>
      </c>
      <c r="E11" s="127">
        <v>10667.47</v>
      </c>
    </row>
    <row r="12" spans="3:5" x14ac:dyDescent="0.25">
      <c r="C12" s="125" t="s">
        <v>69</v>
      </c>
      <c r="D12" s="2" t="s">
        <v>70</v>
      </c>
      <c r="E12" s="127">
        <v>3654.63</v>
      </c>
    </row>
    <row r="13" spans="3:5" x14ac:dyDescent="0.25">
      <c r="C13" s="125" t="s">
        <v>77</v>
      </c>
      <c r="D13" s="2" t="s">
        <v>78</v>
      </c>
      <c r="E13" s="127">
        <v>4409</v>
      </c>
    </row>
    <row r="14" spans="3:5" x14ac:dyDescent="0.25">
      <c r="C14" s="125" t="s">
        <v>139</v>
      </c>
      <c r="D14" s="2" t="s">
        <v>140</v>
      </c>
      <c r="E14" s="127">
        <v>1153.3</v>
      </c>
    </row>
    <row r="15" spans="3:5" x14ac:dyDescent="0.25">
      <c r="C15" s="125" t="s">
        <v>196</v>
      </c>
      <c r="D15" s="2" t="s">
        <v>197</v>
      </c>
      <c r="E15" s="127">
        <f>850+850</f>
        <v>1700</v>
      </c>
    </row>
    <row r="16" spans="3:5" x14ac:dyDescent="0.25">
      <c r="C16" s="125" t="s">
        <v>198</v>
      </c>
      <c r="D16" s="2" t="s">
        <v>199</v>
      </c>
      <c r="E16" s="127">
        <f>658.16+658.16</f>
        <v>1316.32</v>
      </c>
    </row>
    <row r="17" spans="3:5" x14ac:dyDescent="0.25">
      <c r="C17" s="125" t="s">
        <v>200</v>
      </c>
      <c r="D17" s="2" t="s">
        <v>122</v>
      </c>
      <c r="E17" s="127">
        <f>800</f>
        <v>800</v>
      </c>
    </row>
    <row r="18" spans="3:5" x14ac:dyDescent="0.25">
      <c r="C18" s="125" t="s">
        <v>201</v>
      </c>
      <c r="D18" s="2" t="s">
        <v>202</v>
      </c>
      <c r="E18" s="127">
        <v>400</v>
      </c>
    </row>
    <row r="19" spans="3:5" x14ac:dyDescent="0.25">
      <c r="C19" s="125" t="s">
        <v>203</v>
      </c>
      <c r="D19" s="2" t="s">
        <v>51</v>
      </c>
      <c r="E19" s="127">
        <v>144</v>
      </c>
    </row>
    <row r="20" spans="3:5" x14ac:dyDescent="0.25">
      <c r="C20" s="125" t="s">
        <v>204</v>
      </c>
      <c r="D20" s="2" t="s">
        <v>205</v>
      </c>
      <c r="E20" s="127">
        <v>3575</v>
      </c>
    </row>
    <row r="21" spans="3:5" x14ac:dyDescent="0.25">
      <c r="C21" s="125" t="s">
        <v>206</v>
      </c>
      <c r="D21" s="2" t="s">
        <v>207</v>
      </c>
      <c r="E21" s="127">
        <v>780</v>
      </c>
    </row>
    <row r="22" spans="3:5" x14ac:dyDescent="0.25">
      <c r="C22" s="125" t="s">
        <v>208</v>
      </c>
      <c r="D22" s="2" t="s">
        <v>80</v>
      </c>
      <c r="E22" s="127">
        <v>18604.38</v>
      </c>
    </row>
    <row r="23" spans="3:5" x14ac:dyDescent="0.25">
      <c r="C23" s="125" t="s">
        <v>209</v>
      </c>
      <c r="D23" s="2" t="s">
        <v>142</v>
      </c>
      <c r="E23" s="127">
        <v>25486.639999999999</v>
      </c>
    </row>
    <row r="24" spans="3:5" x14ac:dyDescent="0.25">
      <c r="C24" s="149" t="s">
        <v>212</v>
      </c>
      <c r="D24" s="148" t="s">
        <v>210</v>
      </c>
      <c r="E24" s="150">
        <v>25712.97</v>
      </c>
    </row>
    <row r="25" spans="3:5" x14ac:dyDescent="0.25">
      <c r="C25" s="7" t="s">
        <v>213</v>
      </c>
      <c r="D25" s="27" t="s">
        <v>237</v>
      </c>
      <c r="E25" s="151">
        <v>275.29000000000002</v>
      </c>
    </row>
    <row r="26" spans="3:5" x14ac:dyDescent="0.25">
      <c r="C26" s="7" t="s">
        <v>230</v>
      </c>
      <c r="D26" s="27" t="s">
        <v>55</v>
      </c>
      <c r="E26" s="151">
        <v>225.9</v>
      </c>
    </row>
    <row r="27" spans="3:5" x14ac:dyDescent="0.25">
      <c r="C27" s="7" t="s">
        <v>214</v>
      </c>
      <c r="D27" s="27" t="s">
        <v>238</v>
      </c>
      <c r="E27" s="151">
        <v>22.43</v>
      </c>
    </row>
    <row r="28" spans="3:5" x14ac:dyDescent="0.25">
      <c r="C28" s="7" t="s">
        <v>127</v>
      </c>
      <c r="D28" s="27" t="s">
        <v>128</v>
      </c>
      <c r="E28" s="151">
        <v>320</v>
      </c>
    </row>
    <row r="29" spans="3:5" x14ac:dyDescent="0.25">
      <c r="C29" s="7" t="s">
        <v>125</v>
      </c>
      <c r="D29" s="27" t="s">
        <v>126</v>
      </c>
      <c r="E29" s="151">
        <v>550</v>
      </c>
    </row>
    <row r="30" spans="3:5" x14ac:dyDescent="0.25">
      <c r="C30" s="7" t="s">
        <v>215</v>
      </c>
      <c r="D30" s="27" t="s">
        <v>239</v>
      </c>
      <c r="E30" s="152">
        <v>2389.9</v>
      </c>
    </row>
    <row r="31" spans="3:5" x14ac:dyDescent="0.25">
      <c r="C31" s="7" t="s">
        <v>216</v>
      </c>
      <c r="D31" s="27" t="s">
        <v>240</v>
      </c>
      <c r="E31" s="151">
        <v>181</v>
      </c>
    </row>
    <row r="32" spans="3:5" x14ac:dyDescent="0.25">
      <c r="C32" s="7" t="s">
        <v>217</v>
      </c>
      <c r="D32" s="27" t="s">
        <v>241</v>
      </c>
      <c r="E32" s="152">
        <v>6638.9</v>
      </c>
    </row>
    <row r="33" spans="3:5" x14ac:dyDescent="0.25">
      <c r="C33" s="7" t="s">
        <v>218</v>
      </c>
      <c r="D33" s="27" t="s">
        <v>242</v>
      </c>
      <c r="E33" s="152">
        <v>2048.86</v>
      </c>
    </row>
    <row r="34" spans="3:5" x14ac:dyDescent="0.25">
      <c r="C34" s="7" t="s">
        <v>219</v>
      </c>
      <c r="D34" s="27" t="s">
        <v>243</v>
      </c>
      <c r="E34" s="151">
        <v>71.92</v>
      </c>
    </row>
    <row r="35" spans="3:5" x14ac:dyDescent="0.25">
      <c r="C35" s="7" t="s">
        <v>220</v>
      </c>
      <c r="D35" s="27" t="s">
        <v>244</v>
      </c>
      <c r="E35" s="152">
        <v>1490</v>
      </c>
    </row>
    <row r="36" spans="3:5" x14ac:dyDescent="0.25">
      <c r="C36" s="7" t="s">
        <v>221</v>
      </c>
      <c r="D36" s="154" t="s">
        <v>108</v>
      </c>
      <c r="E36" s="152">
        <v>2657.3</v>
      </c>
    </row>
    <row r="37" spans="3:5" x14ac:dyDescent="0.25">
      <c r="C37" s="7" t="s">
        <v>222</v>
      </c>
      <c r="D37" s="27" t="s">
        <v>245</v>
      </c>
      <c r="E37" s="151">
        <v>628.62</v>
      </c>
    </row>
    <row r="38" spans="3:5" x14ac:dyDescent="0.25">
      <c r="C38" s="7" t="s">
        <v>223</v>
      </c>
      <c r="D38" s="27" t="s">
        <v>231</v>
      </c>
      <c r="E38" s="151">
        <v>900</v>
      </c>
    </row>
    <row r="39" spans="3:5" x14ac:dyDescent="0.25">
      <c r="C39" s="7" t="s">
        <v>224</v>
      </c>
      <c r="D39" s="27" t="s">
        <v>232</v>
      </c>
      <c r="E39" s="152">
        <v>3296.5</v>
      </c>
    </row>
    <row r="40" spans="3:5" x14ac:dyDescent="0.25">
      <c r="C40" s="7" t="s">
        <v>225</v>
      </c>
      <c r="D40" s="27" t="s">
        <v>233</v>
      </c>
      <c r="E40" s="152">
        <v>3040</v>
      </c>
    </row>
    <row r="41" spans="3:5" x14ac:dyDescent="0.25">
      <c r="C41" s="7" t="s">
        <v>226</v>
      </c>
      <c r="D41" s="27" t="s">
        <v>234</v>
      </c>
      <c r="E41" s="152">
        <v>7200</v>
      </c>
    </row>
    <row r="42" spans="3:5" x14ac:dyDescent="0.25">
      <c r="C42" s="7" t="s">
        <v>227</v>
      </c>
      <c r="D42" s="27" t="s">
        <v>235</v>
      </c>
      <c r="E42" s="152">
        <v>5751.18</v>
      </c>
    </row>
    <row r="43" spans="3:5" x14ac:dyDescent="0.25">
      <c r="C43" s="7" t="s">
        <v>228</v>
      </c>
      <c r="D43" s="27" t="s">
        <v>236</v>
      </c>
      <c r="E43" s="151">
        <v>190.95</v>
      </c>
    </row>
    <row r="44" spans="3:5" x14ac:dyDescent="0.25">
      <c r="C44" s="7" t="s">
        <v>246</v>
      </c>
      <c r="D44" s="151"/>
      <c r="E44" s="152">
        <v>1810</v>
      </c>
    </row>
  </sheetData>
  <mergeCells count="1">
    <mergeCell ref="A1:XFD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view="pageBreakPreview" zoomScale="60" zoomScaleNormal="100" workbookViewId="0">
      <selection activeCell="C1" sqref="B1:C1048576"/>
    </sheetView>
  </sheetViews>
  <sheetFormatPr defaultRowHeight="15" x14ac:dyDescent="0.25"/>
  <cols>
    <col min="3" max="3" width="15.42578125" customWidth="1"/>
    <col min="4" max="4" width="21.28515625" customWidth="1"/>
    <col min="5" max="5" width="12.5703125" customWidth="1"/>
    <col min="6" max="6" width="33.7109375" customWidth="1"/>
    <col min="8" max="8" width="29.28515625" customWidth="1"/>
  </cols>
  <sheetData>
    <row r="3" spans="2:8" x14ac:dyDescent="0.25">
      <c r="B3" s="128">
        <v>1</v>
      </c>
      <c r="C3" s="129">
        <v>45463</v>
      </c>
      <c r="D3" s="130" t="s">
        <v>143</v>
      </c>
      <c r="E3" s="131" t="s">
        <v>144</v>
      </c>
      <c r="F3" s="132" t="s">
        <v>145</v>
      </c>
      <c r="G3" s="133"/>
      <c r="H3" s="134">
        <v>2340</v>
      </c>
    </row>
    <row r="4" spans="2:8" x14ac:dyDescent="0.25">
      <c r="B4" s="135">
        <v>2</v>
      </c>
      <c r="C4" s="136">
        <v>45464</v>
      </c>
      <c r="D4" s="137" t="s">
        <v>146</v>
      </c>
      <c r="E4" s="138" t="s">
        <v>147</v>
      </c>
      <c r="F4" s="139" t="s">
        <v>148</v>
      </c>
      <c r="G4" s="140"/>
      <c r="H4" s="141">
        <v>2250</v>
      </c>
    </row>
    <row r="5" spans="2:8" x14ac:dyDescent="0.25">
      <c r="B5" s="128">
        <v>3</v>
      </c>
      <c r="C5" s="129">
        <v>45464</v>
      </c>
      <c r="D5" s="130" t="s">
        <v>143</v>
      </c>
      <c r="E5" s="131" t="s">
        <v>149</v>
      </c>
      <c r="F5" s="132" t="s">
        <v>150</v>
      </c>
      <c r="G5" s="142"/>
      <c r="H5" s="134">
        <v>507</v>
      </c>
    </row>
    <row r="6" spans="2:8" x14ac:dyDescent="0.25">
      <c r="B6" s="135">
        <v>6</v>
      </c>
      <c r="C6" s="136">
        <v>45471</v>
      </c>
      <c r="D6" s="137" t="s">
        <v>143</v>
      </c>
      <c r="E6" s="138" t="s">
        <v>151</v>
      </c>
      <c r="F6" s="139" t="s">
        <v>152</v>
      </c>
      <c r="G6" s="143"/>
      <c r="H6" s="141">
        <v>689.69</v>
      </c>
    </row>
    <row r="7" spans="2:8" x14ac:dyDescent="0.25">
      <c r="B7" s="128">
        <v>7</v>
      </c>
      <c r="C7" s="129">
        <v>45471</v>
      </c>
      <c r="D7" s="130" t="s">
        <v>143</v>
      </c>
      <c r="E7" s="131" t="s">
        <v>153</v>
      </c>
      <c r="F7" s="132" t="s">
        <v>154</v>
      </c>
      <c r="G7" s="142"/>
      <c r="H7" s="134">
        <v>672</v>
      </c>
    </row>
    <row r="8" spans="2:8" x14ac:dyDescent="0.25">
      <c r="B8" s="135">
        <v>8</v>
      </c>
      <c r="C8" s="136">
        <v>45471</v>
      </c>
      <c r="D8" s="137" t="s">
        <v>155</v>
      </c>
      <c r="E8" s="138" t="s">
        <v>156</v>
      </c>
      <c r="F8" s="139" t="s">
        <v>157</v>
      </c>
      <c r="G8" s="143"/>
      <c r="H8" s="141">
        <v>658.16</v>
      </c>
    </row>
    <row r="9" spans="2:8" x14ac:dyDescent="0.25">
      <c r="B9" s="128">
        <v>9</v>
      </c>
      <c r="C9" s="129">
        <v>45464</v>
      </c>
      <c r="D9" s="130" t="s">
        <v>155</v>
      </c>
      <c r="E9" s="131" t="s">
        <v>158</v>
      </c>
      <c r="F9" s="132" t="s">
        <v>159</v>
      </c>
      <c r="G9" s="142"/>
      <c r="H9" s="134">
        <v>4938.6000000000004</v>
      </c>
    </row>
    <row r="10" spans="2:8" x14ac:dyDescent="0.25">
      <c r="B10" s="128">
        <v>23</v>
      </c>
      <c r="C10" s="129">
        <v>45471</v>
      </c>
      <c r="D10" s="130" t="s">
        <v>146</v>
      </c>
      <c r="E10" s="131" t="s">
        <v>160</v>
      </c>
      <c r="F10" s="132" t="s">
        <v>161</v>
      </c>
      <c r="G10" s="142"/>
      <c r="H10" s="134">
        <v>2729.7</v>
      </c>
    </row>
    <row r="11" spans="2:8" x14ac:dyDescent="0.25">
      <c r="B11" s="135">
        <v>24</v>
      </c>
      <c r="C11" s="136">
        <v>45471</v>
      </c>
      <c r="D11" s="137" t="s">
        <v>146</v>
      </c>
      <c r="E11" s="138" t="s">
        <v>162</v>
      </c>
      <c r="F11" s="139" t="s">
        <v>163</v>
      </c>
      <c r="G11" s="143"/>
      <c r="H11" s="141">
        <v>2192.5500000000002</v>
      </c>
    </row>
    <row r="12" spans="2:8" x14ac:dyDescent="0.25">
      <c r="B12" s="128">
        <v>27</v>
      </c>
      <c r="C12" s="129">
        <v>45474</v>
      </c>
      <c r="D12" s="130" t="s">
        <v>146</v>
      </c>
      <c r="E12" s="131" t="s">
        <v>164</v>
      </c>
      <c r="F12" s="144">
        <v>45444</v>
      </c>
      <c r="G12" s="142"/>
      <c r="H12" s="134">
        <v>700</v>
      </c>
    </row>
    <row r="13" spans="2:8" x14ac:dyDescent="0.25">
      <c r="B13" s="135">
        <v>28</v>
      </c>
      <c r="C13" s="136">
        <v>45475</v>
      </c>
      <c r="D13" s="137" t="s">
        <v>165</v>
      </c>
      <c r="E13" s="138" t="s">
        <v>165</v>
      </c>
      <c r="F13" s="145">
        <v>45444</v>
      </c>
      <c r="G13" s="143"/>
      <c r="H13" s="141">
        <v>3178.31</v>
      </c>
    </row>
    <row r="14" spans="2:8" x14ac:dyDescent="0.25">
      <c r="B14" s="128">
        <v>29</v>
      </c>
      <c r="C14" s="129">
        <v>45476</v>
      </c>
      <c r="D14" s="130" t="s">
        <v>146</v>
      </c>
      <c r="E14" s="131" t="s">
        <v>166</v>
      </c>
      <c r="F14" s="144">
        <v>45444</v>
      </c>
      <c r="G14" s="142"/>
      <c r="H14" s="134">
        <v>482.14</v>
      </c>
    </row>
    <row r="15" spans="2:8" x14ac:dyDescent="0.25">
      <c r="B15" s="135">
        <v>30</v>
      </c>
      <c r="C15" s="136">
        <v>45476</v>
      </c>
      <c r="D15" s="137" t="s">
        <v>155</v>
      </c>
      <c r="E15" s="138" t="s">
        <v>156</v>
      </c>
      <c r="F15" s="139" t="s">
        <v>167</v>
      </c>
      <c r="G15" s="143"/>
      <c r="H15" s="141">
        <v>850</v>
      </c>
    </row>
    <row r="16" spans="2:8" x14ac:dyDescent="0.25">
      <c r="B16" s="128">
        <v>31</v>
      </c>
      <c r="C16" s="129">
        <v>45476</v>
      </c>
      <c r="D16" s="130" t="s">
        <v>146</v>
      </c>
      <c r="E16" s="131" t="s">
        <v>168</v>
      </c>
      <c r="F16" s="132" t="s">
        <v>169</v>
      </c>
      <c r="G16" s="142"/>
      <c r="H16" s="134">
        <v>109.88</v>
      </c>
    </row>
    <row r="17" spans="2:8" x14ac:dyDescent="0.25">
      <c r="B17" s="135">
        <v>32</v>
      </c>
      <c r="C17" s="136">
        <v>45476</v>
      </c>
      <c r="D17" s="137" t="s">
        <v>146</v>
      </c>
      <c r="E17" s="138" t="s">
        <v>170</v>
      </c>
      <c r="F17" s="139" t="s">
        <v>171</v>
      </c>
      <c r="G17" s="143"/>
      <c r="H17" s="141">
        <v>48</v>
      </c>
    </row>
    <row r="18" spans="2:8" x14ac:dyDescent="0.25">
      <c r="B18" s="128">
        <v>33</v>
      </c>
      <c r="C18" s="129">
        <v>45476</v>
      </c>
      <c r="D18" s="130" t="s">
        <v>146</v>
      </c>
      <c r="E18" s="131" t="s">
        <v>172</v>
      </c>
      <c r="F18" s="132" t="s">
        <v>173</v>
      </c>
      <c r="G18" s="142"/>
      <c r="H18" s="134">
        <v>1442.48</v>
      </c>
    </row>
    <row r="19" spans="2:8" x14ac:dyDescent="0.25">
      <c r="B19" s="135">
        <v>34</v>
      </c>
      <c r="C19" s="136">
        <v>45476</v>
      </c>
      <c r="D19" s="137" t="s">
        <v>146</v>
      </c>
      <c r="E19" s="138" t="s">
        <v>174</v>
      </c>
      <c r="F19" s="139" t="s">
        <v>175</v>
      </c>
      <c r="G19" s="143"/>
      <c r="H19" s="141">
        <v>400</v>
      </c>
    </row>
    <row r="20" spans="2:8" x14ac:dyDescent="0.25">
      <c r="B20" s="128">
        <v>35</v>
      </c>
      <c r="C20" s="129">
        <v>45478</v>
      </c>
      <c r="D20" s="130" t="s">
        <v>146</v>
      </c>
      <c r="E20" s="131" t="s">
        <v>176</v>
      </c>
      <c r="F20" s="132" t="s">
        <v>177</v>
      </c>
      <c r="G20" s="142"/>
      <c r="H20" s="134">
        <v>457.45</v>
      </c>
    </row>
    <row r="21" spans="2:8" x14ac:dyDescent="0.25">
      <c r="B21" s="135">
        <v>36</v>
      </c>
      <c r="C21" s="136">
        <v>45483</v>
      </c>
      <c r="D21" s="137" t="s">
        <v>178</v>
      </c>
      <c r="E21" s="138" t="s">
        <v>178</v>
      </c>
      <c r="F21" s="139" t="s">
        <v>179</v>
      </c>
      <c r="G21" s="143"/>
      <c r="H21" s="141">
        <v>1490</v>
      </c>
    </row>
    <row r="22" spans="2:8" x14ac:dyDescent="0.25">
      <c r="B22" s="128">
        <v>37</v>
      </c>
      <c r="C22" s="129">
        <v>45483</v>
      </c>
      <c r="D22" s="130" t="s">
        <v>155</v>
      </c>
      <c r="E22" s="131" t="s">
        <v>156</v>
      </c>
      <c r="F22" s="132" t="s">
        <v>180</v>
      </c>
      <c r="G22" s="142"/>
      <c r="H22" s="134">
        <v>2993.5</v>
      </c>
    </row>
    <row r="23" spans="2:8" x14ac:dyDescent="0.25">
      <c r="B23" s="128">
        <v>39</v>
      </c>
      <c r="C23" s="129">
        <v>45488</v>
      </c>
      <c r="D23" s="130" t="s">
        <v>155</v>
      </c>
      <c r="E23" s="131" t="s">
        <v>156</v>
      </c>
      <c r="F23" s="132" t="s">
        <v>181</v>
      </c>
      <c r="G23" s="142"/>
      <c r="H23" s="134">
        <v>800</v>
      </c>
    </row>
    <row r="24" spans="2:8" x14ac:dyDescent="0.25">
      <c r="B24" s="128">
        <v>41</v>
      </c>
      <c r="C24" s="129">
        <v>45490</v>
      </c>
      <c r="D24" s="130" t="s">
        <v>146</v>
      </c>
      <c r="E24" s="131" t="s">
        <v>174</v>
      </c>
      <c r="F24" s="132" t="s">
        <v>182</v>
      </c>
      <c r="G24" s="142"/>
      <c r="H24" s="134">
        <v>6480</v>
      </c>
    </row>
    <row r="25" spans="2:8" x14ac:dyDescent="0.25">
      <c r="B25" s="135">
        <v>42</v>
      </c>
      <c r="C25" s="136">
        <v>45491</v>
      </c>
      <c r="D25" s="137" t="s">
        <v>155</v>
      </c>
      <c r="E25" s="138" t="s">
        <v>156</v>
      </c>
      <c r="F25" s="139" t="s">
        <v>183</v>
      </c>
      <c r="G25" s="143"/>
      <c r="H25" s="141">
        <v>658.16</v>
      </c>
    </row>
    <row r="26" spans="2:8" x14ac:dyDescent="0.25">
      <c r="B26" s="146"/>
      <c r="C26" s="129">
        <v>45490</v>
      </c>
      <c r="D26" s="130" t="s">
        <v>146</v>
      </c>
      <c r="E26" s="131" t="s">
        <v>164</v>
      </c>
      <c r="F26" s="132" t="s">
        <v>184</v>
      </c>
      <c r="G26" s="142"/>
      <c r="H26" s="134">
        <v>700</v>
      </c>
    </row>
    <row r="27" spans="2:8" x14ac:dyDescent="0.25">
      <c r="B27" s="147"/>
      <c r="C27" s="136">
        <v>45491</v>
      </c>
      <c r="D27" s="137" t="s">
        <v>155</v>
      </c>
      <c r="E27" s="138" t="s">
        <v>156</v>
      </c>
      <c r="F27" s="139" t="s">
        <v>185</v>
      </c>
      <c r="G27" s="143"/>
      <c r="H27" s="141">
        <v>780</v>
      </c>
    </row>
    <row r="28" spans="2:8" x14ac:dyDescent="0.25">
      <c r="B28" s="146"/>
      <c r="C28" s="129">
        <v>45492</v>
      </c>
      <c r="D28" s="130" t="s">
        <v>146</v>
      </c>
      <c r="E28" s="131" t="s">
        <v>174</v>
      </c>
      <c r="F28" s="132" t="s">
        <v>186</v>
      </c>
      <c r="G28" s="142"/>
      <c r="H28" s="134">
        <v>1704</v>
      </c>
    </row>
    <row r="29" spans="2:8" x14ac:dyDescent="0.25">
      <c r="B29" s="147"/>
      <c r="C29" s="136">
        <v>45496</v>
      </c>
      <c r="D29" s="137" t="s">
        <v>155</v>
      </c>
      <c r="E29" s="138" t="s">
        <v>156</v>
      </c>
      <c r="F29" s="139" t="s">
        <v>180</v>
      </c>
      <c r="G29" s="143"/>
      <c r="H29" s="141">
        <v>3645</v>
      </c>
    </row>
    <row r="30" spans="2:8" x14ac:dyDescent="0.25">
      <c r="B30" s="146"/>
      <c r="C30" s="129">
        <v>45496</v>
      </c>
      <c r="D30" s="130" t="s">
        <v>146</v>
      </c>
      <c r="E30" s="131" t="s">
        <v>147</v>
      </c>
      <c r="F30" s="132" t="s">
        <v>187</v>
      </c>
      <c r="G30" s="142"/>
      <c r="H30" s="134">
        <v>2250</v>
      </c>
    </row>
    <row r="31" spans="2:8" x14ac:dyDescent="0.25">
      <c r="B31" s="147"/>
      <c r="C31" s="136">
        <v>45498</v>
      </c>
      <c r="D31" s="137" t="s">
        <v>146</v>
      </c>
      <c r="E31" s="138" t="s">
        <v>172</v>
      </c>
      <c r="F31" s="139" t="s">
        <v>188</v>
      </c>
      <c r="G31" s="143"/>
      <c r="H31" s="141">
        <v>1148.57</v>
      </c>
    </row>
    <row r="32" spans="2:8" x14ac:dyDescent="0.25">
      <c r="B32" s="146"/>
      <c r="C32" s="129">
        <v>45498</v>
      </c>
      <c r="D32" s="130" t="s">
        <v>178</v>
      </c>
      <c r="E32" s="131" t="s">
        <v>178</v>
      </c>
      <c r="F32" s="132" t="s">
        <v>189</v>
      </c>
      <c r="G32" s="142"/>
      <c r="H32" s="134">
        <v>3575</v>
      </c>
    </row>
    <row r="33" spans="2:8" x14ac:dyDescent="0.25">
      <c r="B33" s="147"/>
      <c r="C33" s="136">
        <v>45498</v>
      </c>
      <c r="D33" s="137" t="s">
        <v>155</v>
      </c>
      <c r="E33" s="138" t="s">
        <v>156</v>
      </c>
      <c r="F33" s="139" t="s">
        <v>190</v>
      </c>
      <c r="G33" s="143"/>
      <c r="H33" s="141">
        <v>850</v>
      </c>
    </row>
    <row r="34" spans="2:8" x14ac:dyDescent="0.25">
      <c r="B34" s="147"/>
      <c r="C34" s="136">
        <v>45499</v>
      </c>
      <c r="D34" s="137" t="s">
        <v>143</v>
      </c>
      <c r="E34" s="138" t="s">
        <v>153</v>
      </c>
      <c r="F34" s="139" t="s">
        <v>154</v>
      </c>
      <c r="G34" s="143"/>
      <c r="H34" s="141">
        <v>2050</v>
      </c>
    </row>
    <row r="35" spans="2:8" x14ac:dyDescent="0.25">
      <c r="B35" s="146"/>
      <c r="C35" s="129">
        <v>45499</v>
      </c>
      <c r="D35" s="130" t="s">
        <v>146</v>
      </c>
      <c r="E35" s="131" t="s">
        <v>191</v>
      </c>
      <c r="F35" s="132" t="s">
        <v>192</v>
      </c>
      <c r="G35" s="142"/>
      <c r="H35" s="134">
        <v>1500</v>
      </c>
    </row>
  </sheetData>
  <pageMargins left="0.51181102362204722" right="0.51181102362204722" top="0.78740157480314965" bottom="0.78740157480314965" header="0.31496062992125984" footer="0.31496062992125984"/>
  <pageSetup paperSize="9" scale="80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>
          <x14:formula1>
            <xm:f>[1]OPÇÕES!#REF!</xm:f>
          </x14:formula1>
          <xm:sqref>D3:D35</xm:sqref>
        </x14:dataValidation>
        <x14:dataValidation type="list" allowBlank="1" showErrorMessage="1">
          <x14:formula1>
            <xm:f>[1]FORMULA!#REF!</xm:f>
          </x14:formula1>
          <xm:sqref>E34:E35</xm:sqref>
        </x14:dataValidation>
        <x14:dataValidation type="list" allowBlank="1" showErrorMessage="1">
          <x14:formula1>
            <xm:f>[1]FORMULA!#REF!</xm:f>
          </x14:formula1>
          <xm:sqref>E24:E33</xm:sqref>
        </x14:dataValidation>
        <x14:dataValidation type="list" allowBlank="1" showErrorMessage="1">
          <x14:formula1>
            <xm:f>[1]FORMULA!#REF!</xm:f>
          </x14:formula1>
          <xm:sqref>E23</xm:sqref>
        </x14:dataValidation>
        <x14:dataValidation type="list" allowBlank="1" showErrorMessage="1">
          <x14:formula1>
            <xm:f>[1]FORMULA!#REF!</xm:f>
          </x14:formula1>
          <xm:sqref>E12:E22</xm:sqref>
        </x14:dataValidation>
        <x14:dataValidation type="list" allowBlank="1" showErrorMessage="1">
          <x14:formula1>
            <xm:f>[1]FORMULA!#REF!</xm:f>
          </x14:formula1>
          <xm:sqref>E10:E11</xm:sqref>
        </x14:dataValidation>
        <x14:dataValidation type="list" allowBlank="1" showErrorMessage="1">
          <x14:formula1>
            <xm:f>[1]FORMULA!#REF!</xm:f>
          </x14:formula1>
          <xm:sqref>E6:E9</xm:sqref>
        </x14:dataValidation>
        <x14:dataValidation type="list" allowBlank="1" showErrorMessage="1">
          <x14:formula1>
            <xm:f>[1]FORMULA!#REF!</xm:f>
          </x14:formula1>
          <xm:sqref>E3:E5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Creche</dc:creator>
  <cp:lastModifiedBy>Creche</cp:lastModifiedBy>
  <cp:lastPrinted>2024-08-02T18:17:31Z</cp:lastPrinted>
  <dcterms:created xsi:type="dcterms:W3CDTF">2024-02-20T13:31:31Z</dcterms:created>
  <dcterms:modified xsi:type="dcterms:W3CDTF">2025-02-24T13:00:06Z</dcterms:modified>
</cp:coreProperties>
</file>